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sempra-my.sharepoint.com/personal/lgomez_semprautilities_com/Documents/User Folders/Desktop/"/>
    </mc:Choice>
  </mc:AlternateContent>
  <xr:revisionPtr revIDLastSave="0" documentId="8_{59C6C8BF-90FC-416E-B095-D07B058309BA}" xr6:coauthVersionLast="47" xr6:coauthVersionMax="47" xr10:uidLastSave="{00000000-0000-0000-0000-000000000000}"/>
  <bookViews>
    <workbookView xWindow="-98" yWindow="-98" windowWidth="19396" windowHeight="10395" tabRatio="919" activeTab="5" xr2:uid="{00000000-000D-0000-FFFF-FFFF00000000}"/>
  </bookViews>
  <sheets>
    <sheet name="README" sheetId="56" r:id="rId1"/>
    <sheet name="Instructions Tab 4.1" sheetId="65" r:id="rId2"/>
    <sheet name="0 Validations" sheetId="59" r:id="rId3"/>
    <sheet name="1 Bill Payer Impacts-IOU Only " sheetId="14" r:id="rId4"/>
    <sheet name="2 Rates Rev- IOU Only" sheetId="41" r:id="rId5"/>
    <sheet name="3 Funding Source" sheetId="43" r:id="rId6"/>
    <sheet name="4 Program Budget" sheetId="44" r:id="rId7"/>
    <sheet name="4.1 Program Changes" sheetId="64" r:id="rId8"/>
    <sheet name="5 Commitments" sheetId="21" r:id="rId9"/>
    <sheet name="6 StatewidePgms" sheetId="60" r:id="rId10"/>
    <sheet name="7 PA PY budget_savings" sheetId="55" r:id="rId11"/>
    <sheet name="8 Cap &amp; Target" sheetId="53" r:id="rId12"/>
    <sheet name="Functions Definitions" sheetId="24" r:id="rId13"/>
    <sheet name="9 Portfolio Summary" sheetId="23" r:id="rId14"/>
    <sheet name="10 Portfolio FTE" sheetId="25" r:id="rId15"/>
    <sheet name="11 Residential" sheetId="47" r:id="rId16"/>
    <sheet name="12 Commercial" sheetId="48" r:id="rId17"/>
    <sheet name="13 Industrial" sheetId="49" r:id="rId18"/>
    <sheet name="14 Agricultural" sheetId="50" r:id="rId19"/>
    <sheet name="15 Public Sector" sheetId="51" r:id="rId20"/>
    <sheet name="16 Cross Cutting" sheetId="52" r:id="rId21"/>
    <sheet name="17 BP Metrics" sheetId="61" r:id="rId22"/>
  </sheets>
  <definedNames>
    <definedName name="_AMO_UniqueIdentifier" hidden="1">"'7f26e32b-2cc9-4f43-881e-47427f0e1ea5'"</definedName>
    <definedName name="_xlnm._FilterDatabase" localSheetId="21" hidden="1">'17 BP Metrics'!$A$1:$AC$337</definedName>
    <definedName name="_xlnm._FilterDatabase" localSheetId="6" hidden="1">'4 Program Budget'!$D$6:$S$78</definedName>
    <definedName name="_xlnm._FilterDatabase" localSheetId="9" hidden="1">'6 StatewidePgms'!$5:$6</definedName>
    <definedName name="PA_NAME">README!$A$2</definedName>
    <definedName name="_xlnm.Print_Area" localSheetId="3">'1 Bill Payer Impacts-IOU Only '!$A$1:$F$23</definedName>
    <definedName name="_xlnm.Print_Area" localSheetId="14">'10 Portfolio FTE'!$A$1:$L$63</definedName>
    <definedName name="_xlnm.Print_Area" localSheetId="15">'11 Residential'!$A$1:$F$71</definedName>
    <definedName name="_xlnm.Print_Area" localSheetId="16">'12 Commercial'!$A$1:$F$72</definedName>
    <definedName name="_xlnm.Print_Area" localSheetId="17">'13 Industrial'!$A$1:$F$72</definedName>
    <definedName name="_xlnm.Print_Area" localSheetId="18">'14 Agricultural'!$A$1:$F$72</definedName>
    <definedName name="_xlnm.Print_Area" localSheetId="19">'15 Public Sector'!$A$1:$F$72</definedName>
    <definedName name="_xlnm.Print_Area" localSheetId="20">'16 Cross Cutting'!$A$1:$F$72</definedName>
    <definedName name="_xlnm.Print_Area" localSheetId="4">'2 Rates Rev- IOU Only'!$A$1:$O$53</definedName>
    <definedName name="_xlnm.Print_Area" localSheetId="5">'3 Funding Source'!$A$1:$L$81</definedName>
    <definedName name="_xlnm.Print_Area" localSheetId="6">'4 Program Budget'!$A$1:$AR$173</definedName>
    <definedName name="_xlnm.Print_Area" localSheetId="7">'4.1 Program Changes'!$A$9:$O$59</definedName>
    <definedName name="_xlnm.Print_Area" localSheetId="8">'5 Commitments'!$A$1:$F$34</definedName>
    <definedName name="_xlnm.Print_Area" localSheetId="9">'6 StatewidePgms'!$A$1:$AI$41</definedName>
    <definedName name="_xlnm.Print_Area" localSheetId="10">'7 PA PY budget_savings'!$A$1:$O$101</definedName>
    <definedName name="_xlnm.Print_Area" localSheetId="11">'8 Cap &amp; Target'!$A$1:$P$53</definedName>
    <definedName name="_xlnm.Print_Area" localSheetId="13">'9 Portfolio Summary'!$A$1:$V$40</definedName>
    <definedName name="_xlnm.Print_Area" localSheetId="12">'Functions Definitions'!$A$1:$G$29</definedName>
    <definedName name="_xlnm.Print_Titles" localSheetId="21">'17 BP Metrics'!$3:$6</definedName>
    <definedName name="_xlnm.Print_Titles" localSheetId="6">'4 Program Budget'!$A:$D,'4 Program Budget'!$1:$6</definedName>
    <definedName name="RPT_YEAR">README!$A$3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5" i="43" l="1"/>
  <c r="K66" i="43"/>
  <c r="G65" i="43"/>
  <c r="G66" i="43"/>
  <c r="AA159" i="44"/>
  <c r="AA134" i="44" l="1"/>
  <c r="AA141" i="44" s="1"/>
  <c r="AA149" i="44" l="1"/>
  <c r="J71" i="64" l="1"/>
  <c r="J70" i="64"/>
  <c r="J69" i="64"/>
  <c r="J68" i="64"/>
  <c r="J67" i="64"/>
  <c r="J66" i="64"/>
  <c r="J65" i="64"/>
  <c r="F8" i="14" l="1"/>
  <c r="E8" i="14"/>
  <c r="E27" i="60" l="1"/>
  <c r="D27" i="60"/>
  <c r="F27" i="60"/>
  <c r="G27" i="60"/>
  <c r="AG154" i="44" l="1"/>
  <c r="AG153" i="44"/>
  <c r="AG133" i="44"/>
  <c r="AG132" i="44"/>
  <c r="AG131" i="44"/>
  <c r="AG130" i="44"/>
  <c r="AG129" i="44"/>
  <c r="AG128" i="44"/>
  <c r="AG127" i="44"/>
  <c r="AG126" i="44"/>
  <c r="AG125" i="44"/>
  <c r="AG124" i="44"/>
  <c r="AG123" i="44"/>
  <c r="AG122" i="44"/>
  <c r="AG121" i="44"/>
  <c r="AG120" i="44"/>
  <c r="AG119" i="44"/>
  <c r="AG118" i="44"/>
  <c r="AG117" i="44"/>
  <c r="AG116" i="44"/>
  <c r="AG115" i="44"/>
  <c r="AG114" i="44"/>
  <c r="AG113" i="44"/>
  <c r="AG112" i="44"/>
  <c r="AG164" i="44"/>
  <c r="AG162" i="44"/>
  <c r="AC159" i="44"/>
  <c r="AG158" i="44"/>
  <c r="AG157" i="44"/>
  <c r="AG156" i="44"/>
  <c r="AG155" i="44"/>
  <c r="N68" i="55" l="1"/>
  <c r="M68" i="55"/>
  <c r="G41" i="55"/>
  <c r="H41" i="55"/>
  <c r="M41" i="55"/>
  <c r="H68" i="55"/>
  <c r="N41" i="55"/>
  <c r="G68" i="55"/>
  <c r="AG85" i="44"/>
  <c r="L71" i="64" s="1"/>
  <c r="AG77" i="44"/>
  <c r="L53" i="64" s="1"/>
  <c r="AG89" i="44"/>
  <c r="AG100" i="44"/>
  <c r="AG23" i="44"/>
  <c r="L54" i="64" s="1"/>
  <c r="AG27" i="44"/>
  <c r="L29" i="64" s="1"/>
  <c r="AG7" i="44"/>
  <c r="AG13" i="44"/>
  <c r="L28" i="64" s="1"/>
  <c r="AG34" i="44"/>
  <c r="AG63" i="44"/>
  <c r="AG72" i="44"/>
  <c r="AG82" i="44"/>
  <c r="AG93" i="44"/>
  <c r="AG104" i="44"/>
  <c r="AG56" i="44"/>
  <c r="AG10" i="44"/>
  <c r="L41" i="64" s="1"/>
  <c r="AG15" i="44"/>
  <c r="L22" i="64" s="1"/>
  <c r="AG21" i="44"/>
  <c r="L48" i="64" s="1"/>
  <c r="AG25" i="44"/>
  <c r="AG39" i="44"/>
  <c r="AG41" i="44"/>
  <c r="AG58" i="44"/>
  <c r="AG69" i="44"/>
  <c r="AG106" i="44"/>
  <c r="AG109" i="44"/>
  <c r="AG37" i="44"/>
  <c r="AG73" i="44"/>
  <c r="AG61" i="44"/>
  <c r="AG53" i="44"/>
  <c r="AG49" i="44"/>
  <c r="AG36" i="44"/>
  <c r="AG55" i="44"/>
  <c r="AG71" i="44"/>
  <c r="AG88" i="44"/>
  <c r="AG90" i="44"/>
  <c r="AG101" i="44"/>
  <c r="AG9" i="44"/>
  <c r="AG24" i="44"/>
  <c r="AG31" i="44"/>
  <c r="AG87" i="44"/>
  <c r="AG103" i="44"/>
  <c r="AG47" i="44"/>
  <c r="AG11" i="44"/>
  <c r="AG33" i="44"/>
  <c r="L27" i="64" s="1"/>
  <c r="AG45" i="44"/>
  <c r="AG105" i="44"/>
  <c r="AG16" i="44"/>
  <c r="L23" i="64" s="1"/>
  <c r="AG28" i="44"/>
  <c r="AG76" i="44"/>
  <c r="L52" i="64" s="1"/>
  <c r="AG107" i="44"/>
  <c r="AG8" i="44"/>
  <c r="L17" i="64" s="1"/>
  <c r="AG29" i="44"/>
  <c r="L30" i="64" s="1"/>
  <c r="AG38" i="44"/>
  <c r="AG40" i="44"/>
  <c r="AG43" i="44"/>
  <c r="AG84" i="44"/>
  <c r="L70" i="64" s="1"/>
  <c r="AG14" i="44"/>
  <c r="L21" i="64" s="1"/>
  <c r="AG35" i="44"/>
  <c r="AG75" i="44"/>
  <c r="AG12" i="44"/>
  <c r="AG20" i="44"/>
  <c r="L44" i="64" s="1"/>
  <c r="AG66" i="44"/>
  <c r="AG68" i="44"/>
  <c r="AG81" i="44"/>
  <c r="AG83" i="44"/>
  <c r="AG86" i="44"/>
  <c r="AG94" i="44"/>
  <c r="AG96" i="44"/>
  <c r="AG97" i="44"/>
  <c r="AG98" i="44"/>
  <c r="AG52" i="44"/>
  <c r="L56" i="64" s="1"/>
  <c r="AG62" i="44"/>
  <c r="AG64" i="44"/>
  <c r="AG65" i="44"/>
  <c r="AG80" i="44"/>
  <c r="AG92" i="44"/>
  <c r="AG95" i="44"/>
  <c r="AG99" i="44"/>
  <c r="AG111" i="44"/>
  <c r="AG18" i="44"/>
  <c r="L25" i="64" s="1"/>
  <c r="AG19" i="44"/>
  <c r="L26" i="64" s="1"/>
  <c r="AG22" i="44"/>
  <c r="L45" i="64" s="1"/>
  <c r="AG32" i="44"/>
  <c r="L46" i="64" s="1"/>
  <c r="AG60" i="44"/>
  <c r="AG67" i="44"/>
  <c r="AG110" i="44"/>
  <c r="AG50" i="44"/>
  <c r="L55" i="64" s="1"/>
  <c r="AG51" i="44"/>
  <c r="AG79" i="44"/>
  <c r="AG91" i="44"/>
  <c r="AG102" i="44"/>
  <c r="AG108" i="44"/>
  <c r="AG17" i="44"/>
  <c r="L24" i="64" s="1"/>
  <c r="AG26" i="44"/>
  <c r="AG30" i="44"/>
  <c r="L31" i="64" s="1"/>
  <c r="AG42" i="44"/>
  <c r="L68" i="64" s="1"/>
  <c r="AG44" i="44"/>
  <c r="L69" i="64" s="1"/>
  <c r="AG46" i="44"/>
  <c r="L66" i="64" s="1"/>
  <c r="AG48" i="44"/>
  <c r="L65" i="64" s="1"/>
  <c r="AG59" i="44"/>
  <c r="AG70" i="44"/>
  <c r="AG78" i="44"/>
  <c r="AC134" i="44"/>
  <c r="K12" i="53"/>
  <c r="AG54" i="44"/>
  <c r="L67" i="64" s="1"/>
  <c r="L14" i="53"/>
  <c r="AG74" i="44"/>
  <c r="L13" i="53"/>
  <c r="K14" i="53"/>
  <c r="AG57" i="44"/>
  <c r="L58" i="64" l="1"/>
  <c r="L18" i="64"/>
  <c r="L40" i="64"/>
  <c r="L57" i="64"/>
  <c r="L43" i="64"/>
  <c r="L20" i="64"/>
  <c r="L51" i="64"/>
  <c r="L19" i="64"/>
  <c r="L42" i="64"/>
  <c r="L64" i="64"/>
  <c r="L47" i="64"/>
  <c r="L59" i="64"/>
  <c r="AC149" i="44"/>
  <c r="G19" i="59" s="1"/>
  <c r="AC141" i="44"/>
  <c r="B2" i="64" l="1"/>
  <c r="B1" i="64"/>
  <c r="L14" i="64" l="1"/>
  <c r="L16" i="64"/>
  <c r="L13" i="64"/>
  <c r="L12" i="64"/>
  <c r="L15" i="64"/>
  <c r="D25" i="21" l="1"/>
  <c r="C25" i="21"/>
  <c r="D24" i="21"/>
  <c r="C24" i="21"/>
  <c r="C9" i="21"/>
  <c r="D9" i="21" s="1"/>
  <c r="C8" i="21"/>
  <c r="D8" i="21" s="1"/>
  <c r="C17" i="21" l="1"/>
  <c r="D17" i="21" s="1"/>
  <c r="C16" i="21"/>
  <c r="D16" i="21" s="1"/>
  <c r="C12" i="21"/>
  <c r="D12" i="21" s="1"/>
  <c r="C20" i="21"/>
  <c r="D20" i="21" s="1"/>
  <c r="C21" i="21" l="1"/>
  <c r="D21" i="21" s="1"/>
  <c r="D12" i="23" l="1"/>
  <c r="D10" i="23"/>
  <c r="L10" i="23"/>
  <c r="H11" i="23"/>
  <c r="H13" i="23"/>
  <c r="H9" i="23"/>
  <c r="L11" i="23"/>
  <c r="H12" i="23"/>
  <c r="L13" i="23"/>
  <c r="D9" i="23"/>
  <c r="L9" i="23"/>
  <c r="H10" i="23"/>
  <c r="D11" i="23"/>
  <c r="D13" i="23"/>
  <c r="E36" i="49"/>
  <c r="F36" i="49"/>
  <c r="E36" i="50"/>
  <c r="F18" i="48"/>
  <c r="J9" i="23" s="1"/>
  <c r="E18" i="49"/>
  <c r="F10" i="23" s="1"/>
  <c r="F36" i="50"/>
  <c r="E36" i="51"/>
  <c r="E18" i="48"/>
  <c r="F9" i="23" s="1"/>
  <c r="L12" i="23"/>
  <c r="F18" i="49"/>
  <c r="J10" i="23" s="1"/>
  <c r="E18" i="51"/>
  <c r="F12" i="23" s="1"/>
  <c r="F18" i="51"/>
  <c r="J12" i="23" s="1"/>
  <c r="D36" i="48"/>
  <c r="E36" i="48"/>
  <c r="D36" i="49"/>
  <c r="E18" i="50"/>
  <c r="F11" i="23" s="1"/>
  <c r="D36" i="52"/>
  <c r="D18" i="48"/>
  <c r="B9" i="23" s="1"/>
  <c r="F36" i="48"/>
  <c r="D36" i="50"/>
  <c r="D18" i="49"/>
  <c r="B10" i="23" s="1"/>
  <c r="D18" i="50"/>
  <c r="B11" i="23" s="1"/>
  <c r="D36" i="51"/>
  <c r="D18" i="51"/>
  <c r="B12" i="23" s="1"/>
  <c r="F36" i="51"/>
  <c r="F18" i="50"/>
  <c r="J11" i="23" s="1"/>
  <c r="D18" i="52"/>
  <c r="B13" i="23" s="1"/>
  <c r="E18" i="23"/>
  <c r="E17" i="23"/>
  <c r="E16" i="23"/>
  <c r="E15" i="23"/>
  <c r="P14" i="23"/>
  <c r="P19" i="23" s="1"/>
  <c r="O14" i="23"/>
  <c r="O19" i="23" s="1"/>
  <c r="N14" i="23"/>
  <c r="N19" i="23" s="1"/>
  <c r="D8" i="23" l="1"/>
  <c r="C12" i="23"/>
  <c r="F37" i="48"/>
  <c r="G12" i="23"/>
  <c r="I12" i="23" s="1"/>
  <c r="G11" i="23"/>
  <c r="I11" i="23" s="1"/>
  <c r="F37" i="49"/>
  <c r="F37" i="50"/>
  <c r="E37" i="50"/>
  <c r="G10" i="23"/>
  <c r="I10" i="23" s="1"/>
  <c r="K10" i="23"/>
  <c r="M10" i="23" s="1"/>
  <c r="K11" i="23"/>
  <c r="M11" i="23" s="1"/>
  <c r="E37" i="51"/>
  <c r="E37" i="49"/>
  <c r="F18" i="47"/>
  <c r="J8" i="23" s="1"/>
  <c r="D37" i="51"/>
  <c r="D37" i="50"/>
  <c r="C11" i="23"/>
  <c r="D37" i="52"/>
  <c r="C13" i="23"/>
  <c r="D37" i="49"/>
  <c r="C10" i="23"/>
  <c r="E37" i="48"/>
  <c r="G9" i="23"/>
  <c r="I9" i="23" s="1"/>
  <c r="D37" i="48"/>
  <c r="C9" i="23"/>
  <c r="L8" i="23"/>
  <c r="L14" i="23" s="1"/>
  <c r="F37" i="51"/>
  <c r="K12" i="23"/>
  <c r="M12" i="23" s="1"/>
  <c r="D18" i="47"/>
  <c r="B8" i="23" s="1"/>
  <c r="K9" i="23"/>
  <c r="M9" i="23" s="1"/>
  <c r="E18" i="47"/>
  <c r="F8" i="23" s="1"/>
  <c r="M16" i="23"/>
  <c r="K16" i="23" s="1"/>
  <c r="M15" i="23"/>
  <c r="K15" i="23" s="1"/>
  <c r="J15" i="64"/>
  <c r="J14" i="64"/>
  <c r="J12" i="64"/>
  <c r="J13" i="64"/>
  <c r="J16" i="64"/>
  <c r="J53" i="64"/>
  <c r="J52" i="64"/>
  <c r="J51" i="64"/>
  <c r="J57" i="64"/>
  <c r="J58" i="64"/>
  <c r="J56" i="64"/>
  <c r="J55" i="64"/>
  <c r="J27" i="64"/>
  <c r="J46" i="64"/>
  <c r="J31" i="64"/>
  <c r="J30" i="64"/>
  <c r="J29" i="64"/>
  <c r="J54" i="64"/>
  <c r="J45" i="64"/>
  <c r="J48" i="64"/>
  <c r="J44" i="64"/>
  <c r="J26" i="64"/>
  <c r="J25" i="64"/>
  <c r="J24" i="64"/>
  <c r="J23" i="64"/>
  <c r="J22" i="64"/>
  <c r="J21" i="64"/>
  <c r="J28" i="64"/>
  <c r="J41" i="64"/>
  <c r="K37" i="55" l="1"/>
  <c r="M37" i="55"/>
  <c r="K41" i="55"/>
  <c r="J35" i="55"/>
  <c r="F39" i="55"/>
  <c r="F40" i="55"/>
  <c r="K40" i="55"/>
  <c r="L43" i="55"/>
  <c r="L40" i="55"/>
  <c r="N40" i="55"/>
  <c r="L35" i="55"/>
  <c r="D39" i="55"/>
  <c r="G42" i="55"/>
  <c r="K36" i="55"/>
  <c r="M43" i="55"/>
  <c r="N35" i="55"/>
  <c r="G38" i="55"/>
  <c r="E42" i="55"/>
  <c r="M36" i="55"/>
  <c r="L39" i="55"/>
  <c r="G37" i="55"/>
  <c r="H37" i="55"/>
  <c r="E38" i="55"/>
  <c r="D68" i="55"/>
  <c r="D49" i="55"/>
  <c r="M42" i="55"/>
  <c r="H40" i="55"/>
  <c r="G40" i="55"/>
  <c r="D41" i="55"/>
  <c r="F41" i="55"/>
  <c r="F68" i="55"/>
  <c r="H43" i="55"/>
  <c r="J39" i="55"/>
  <c r="H36" i="55"/>
  <c r="G35" i="55"/>
  <c r="E39" i="55"/>
  <c r="H35" i="55"/>
  <c r="N39" i="55"/>
  <c r="F37" i="55"/>
  <c r="K42" i="55"/>
  <c r="D40" i="55"/>
  <c r="M39" i="55"/>
  <c r="J43" i="55"/>
  <c r="K68" i="55"/>
  <c r="M38" i="55"/>
  <c r="F36" i="55"/>
  <c r="E43" i="55"/>
  <c r="K35" i="55"/>
  <c r="L37" i="55"/>
  <c r="N37" i="55"/>
  <c r="K38" i="55"/>
  <c r="G39" i="55"/>
  <c r="J40" i="55"/>
  <c r="M35" i="55"/>
  <c r="M40" i="55"/>
  <c r="J41" i="55"/>
  <c r="L41" i="55"/>
  <c r="D36" i="55"/>
  <c r="H42" i="55"/>
  <c r="L36" i="55"/>
  <c r="N43" i="55"/>
  <c r="D38" i="55"/>
  <c r="F38" i="55"/>
  <c r="H38" i="55"/>
  <c r="F42" i="55"/>
  <c r="J36" i="55"/>
  <c r="N42" i="55"/>
  <c r="E41" i="55"/>
  <c r="D42" i="55"/>
  <c r="E37" i="55"/>
  <c r="K39" i="55"/>
  <c r="D37" i="55"/>
  <c r="J37" i="55"/>
  <c r="F35" i="55"/>
  <c r="D35" i="55"/>
  <c r="E68" i="55"/>
  <c r="L42" i="55"/>
  <c r="E40" i="55"/>
  <c r="J38" i="55"/>
  <c r="E35" i="55"/>
  <c r="K43" i="55"/>
  <c r="J68" i="55"/>
  <c r="N38" i="55"/>
  <c r="G36" i="55"/>
  <c r="F43" i="55"/>
  <c r="D43" i="55"/>
  <c r="N36" i="55"/>
  <c r="L68" i="55"/>
  <c r="L38" i="55"/>
  <c r="J42" i="55"/>
  <c r="H39" i="55"/>
  <c r="G43" i="55"/>
  <c r="E36" i="55"/>
  <c r="J19" i="64"/>
  <c r="J42" i="64"/>
  <c r="J17" i="64"/>
  <c r="E17" i="64" s="1"/>
  <c r="J18" i="64"/>
  <c r="J40" i="64"/>
  <c r="J20" i="64"/>
  <c r="J43" i="64"/>
  <c r="J47" i="64"/>
  <c r="J59" i="64"/>
  <c r="J64" i="64"/>
  <c r="E39" i="50"/>
  <c r="E39" i="51"/>
  <c r="F39" i="50"/>
  <c r="L139" i="44"/>
  <c r="F39" i="49"/>
  <c r="E39" i="49"/>
  <c r="C42" i="55"/>
  <c r="C36" i="55"/>
  <c r="I43" i="55"/>
  <c r="C37" i="55"/>
  <c r="C38" i="55"/>
  <c r="C39" i="55"/>
  <c r="C40" i="55"/>
  <c r="J139" i="44"/>
  <c r="L17" i="23"/>
  <c r="M17" i="23" s="1"/>
  <c r="H17" i="23"/>
  <c r="I17" i="23" s="1"/>
  <c r="C43" i="55"/>
  <c r="I16" i="23"/>
  <c r="G16" i="23" s="1"/>
  <c r="I15" i="23"/>
  <c r="G15" i="23" s="1"/>
  <c r="I35" i="55"/>
  <c r="I36" i="55"/>
  <c r="I37" i="55"/>
  <c r="I38" i="55"/>
  <c r="I39" i="55"/>
  <c r="I40" i="55"/>
  <c r="C35" i="55"/>
  <c r="I42" i="55"/>
  <c r="F39" i="51"/>
  <c r="Q125" i="44" l="1"/>
  <c r="S125" i="44" s="1"/>
  <c r="Q124" i="44"/>
  <c r="S124" i="44" s="1"/>
  <c r="Q123" i="44"/>
  <c r="S123" i="44" s="1"/>
  <c r="Q122" i="44"/>
  <c r="S122" i="44" s="1"/>
  <c r="D14" i="23" l="1"/>
  <c r="E9" i="23" l="1"/>
  <c r="D39" i="48" s="1"/>
  <c r="E10" i="23"/>
  <c r="D39" i="49" s="1"/>
  <c r="E13" i="23"/>
  <c r="D39" i="52" s="1"/>
  <c r="E12" i="23"/>
  <c r="D39" i="51" s="1"/>
  <c r="E11" i="23"/>
  <c r="D39" i="50" s="1"/>
  <c r="B14" i="23" l="1"/>
  <c r="F36" i="52" l="1"/>
  <c r="K13" i="23" s="1"/>
  <c r="E36" i="52"/>
  <c r="G13" i="23" s="1"/>
  <c r="F36" i="47"/>
  <c r="K8" i="23" s="1"/>
  <c r="D36" i="47"/>
  <c r="C8" i="23" s="1"/>
  <c r="J50" i="55"/>
  <c r="T9" i="23" s="1"/>
  <c r="K50" i="55"/>
  <c r="U9" i="23" s="1"/>
  <c r="L50" i="55"/>
  <c r="V9" i="23" s="1"/>
  <c r="M50" i="55"/>
  <c r="N50" i="55"/>
  <c r="J51" i="55"/>
  <c r="T10" i="23" s="1"/>
  <c r="K51" i="55"/>
  <c r="U10" i="23" s="1"/>
  <c r="L51" i="55"/>
  <c r="V10" i="23" s="1"/>
  <c r="M51" i="55"/>
  <c r="N51" i="55"/>
  <c r="J52" i="55"/>
  <c r="T11" i="23" s="1"/>
  <c r="K52" i="55"/>
  <c r="U11" i="23" s="1"/>
  <c r="L52" i="55"/>
  <c r="V11" i="23" s="1"/>
  <c r="M52" i="55"/>
  <c r="N52" i="55"/>
  <c r="J53" i="55"/>
  <c r="K53" i="55"/>
  <c r="L53" i="55"/>
  <c r="M53" i="55"/>
  <c r="N53" i="55"/>
  <c r="J54" i="55"/>
  <c r="T12" i="23" s="1"/>
  <c r="K54" i="55"/>
  <c r="U12" i="23" s="1"/>
  <c r="L54" i="55"/>
  <c r="V12" i="23" s="1"/>
  <c r="M54" i="55"/>
  <c r="N54" i="55"/>
  <c r="J55" i="55"/>
  <c r="K55" i="55"/>
  <c r="L55" i="55"/>
  <c r="M55" i="55"/>
  <c r="N55" i="55"/>
  <c r="J56" i="55"/>
  <c r="K56" i="55"/>
  <c r="L56" i="55"/>
  <c r="M56" i="55"/>
  <c r="N56" i="55"/>
  <c r="J57" i="55"/>
  <c r="K57" i="55"/>
  <c r="L57" i="55"/>
  <c r="M57" i="55"/>
  <c r="N57" i="55"/>
  <c r="L49" i="55"/>
  <c r="V8" i="23" s="1"/>
  <c r="M49" i="55"/>
  <c r="N49" i="55"/>
  <c r="J22" i="55"/>
  <c r="K22" i="55"/>
  <c r="L22" i="55"/>
  <c r="M22" i="55"/>
  <c r="N22" i="55"/>
  <c r="J23" i="55"/>
  <c r="K23" i="55"/>
  <c r="L23" i="55"/>
  <c r="M23" i="55"/>
  <c r="N23" i="55"/>
  <c r="J24" i="55"/>
  <c r="K24" i="55"/>
  <c r="L24" i="55"/>
  <c r="M24" i="55"/>
  <c r="N24" i="55"/>
  <c r="J25" i="55"/>
  <c r="K25" i="55"/>
  <c r="L25" i="55"/>
  <c r="M25" i="55"/>
  <c r="N25" i="55"/>
  <c r="J26" i="55"/>
  <c r="K26" i="55"/>
  <c r="L26" i="55"/>
  <c r="M26" i="55"/>
  <c r="N26" i="55"/>
  <c r="J27" i="55"/>
  <c r="K27" i="55"/>
  <c r="L27" i="55"/>
  <c r="M27" i="55"/>
  <c r="N27" i="55"/>
  <c r="J28" i="55"/>
  <c r="K28" i="55"/>
  <c r="L28" i="55"/>
  <c r="M28" i="55"/>
  <c r="N28" i="55"/>
  <c r="J29" i="55"/>
  <c r="K29" i="55"/>
  <c r="L29" i="55"/>
  <c r="M29" i="55"/>
  <c r="N29" i="55"/>
  <c r="L21" i="55"/>
  <c r="M21" i="55"/>
  <c r="N21" i="55"/>
  <c r="J8" i="55"/>
  <c r="K8" i="55"/>
  <c r="L8" i="55"/>
  <c r="M8" i="55"/>
  <c r="N8" i="55"/>
  <c r="J9" i="55"/>
  <c r="K9" i="55"/>
  <c r="L9" i="55"/>
  <c r="M9" i="55"/>
  <c r="N9" i="55"/>
  <c r="J10" i="55"/>
  <c r="K10" i="55"/>
  <c r="L10" i="55"/>
  <c r="M10" i="55"/>
  <c r="N10" i="55"/>
  <c r="J11" i="55"/>
  <c r="K11" i="55"/>
  <c r="L11" i="55"/>
  <c r="M11" i="55"/>
  <c r="N11" i="55"/>
  <c r="J12" i="55"/>
  <c r="K12" i="55"/>
  <c r="L12" i="55"/>
  <c r="M12" i="55"/>
  <c r="N12" i="55"/>
  <c r="J13" i="55"/>
  <c r="K13" i="55"/>
  <c r="L13" i="55"/>
  <c r="M13" i="55"/>
  <c r="N13" i="55"/>
  <c r="J14" i="55"/>
  <c r="K14" i="55"/>
  <c r="L14" i="55"/>
  <c r="M14" i="55"/>
  <c r="N14" i="55"/>
  <c r="J15" i="55"/>
  <c r="K15" i="55"/>
  <c r="L15" i="55"/>
  <c r="M15" i="55"/>
  <c r="N15" i="55"/>
  <c r="L7" i="55"/>
  <c r="M7" i="55"/>
  <c r="N7" i="55"/>
  <c r="D50" i="55"/>
  <c r="Q9" i="23" s="1"/>
  <c r="E50" i="55"/>
  <c r="R9" i="23" s="1"/>
  <c r="F50" i="55"/>
  <c r="S9" i="23" s="1"/>
  <c r="G50" i="55"/>
  <c r="H50" i="55"/>
  <c r="D51" i="55"/>
  <c r="Q10" i="23" s="1"/>
  <c r="E51" i="55"/>
  <c r="R10" i="23" s="1"/>
  <c r="F51" i="55"/>
  <c r="S10" i="23" s="1"/>
  <c r="G51" i="55"/>
  <c r="H51" i="55"/>
  <c r="D52" i="55"/>
  <c r="Q11" i="23" s="1"/>
  <c r="E52" i="55"/>
  <c r="R11" i="23" s="1"/>
  <c r="F52" i="55"/>
  <c r="S11" i="23" s="1"/>
  <c r="G52" i="55"/>
  <c r="H52" i="55"/>
  <c r="D53" i="55"/>
  <c r="E53" i="55"/>
  <c r="F53" i="55"/>
  <c r="G53" i="55"/>
  <c r="H53" i="55"/>
  <c r="D54" i="55"/>
  <c r="Q12" i="23" s="1"/>
  <c r="E54" i="55"/>
  <c r="R12" i="23" s="1"/>
  <c r="F54" i="55"/>
  <c r="S12" i="23" s="1"/>
  <c r="G54" i="55"/>
  <c r="H54" i="55"/>
  <c r="D55" i="55"/>
  <c r="E55" i="55"/>
  <c r="F55" i="55"/>
  <c r="G55" i="55"/>
  <c r="H55" i="55"/>
  <c r="D56" i="55"/>
  <c r="E56" i="55"/>
  <c r="F56" i="55"/>
  <c r="G56" i="55"/>
  <c r="H56" i="55"/>
  <c r="D57" i="55"/>
  <c r="E57" i="55"/>
  <c r="F57" i="55"/>
  <c r="G57" i="55"/>
  <c r="H57" i="55"/>
  <c r="F49" i="55"/>
  <c r="S8" i="23" s="1"/>
  <c r="G49" i="55"/>
  <c r="H49" i="55"/>
  <c r="D22" i="55"/>
  <c r="E22" i="55"/>
  <c r="F22" i="55"/>
  <c r="G22" i="55"/>
  <c r="H22" i="55"/>
  <c r="D23" i="55"/>
  <c r="E23" i="55"/>
  <c r="F23" i="55"/>
  <c r="G23" i="55"/>
  <c r="H23" i="55"/>
  <c r="D24" i="55"/>
  <c r="E24" i="55"/>
  <c r="F24" i="55"/>
  <c r="G24" i="55"/>
  <c r="H24" i="55"/>
  <c r="D25" i="55"/>
  <c r="E25" i="55"/>
  <c r="F25" i="55"/>
  <c r="G25" i="55"/>
  <c r="H25" i="55"/>
  <c r="D26" i="55"/>
  <c r="E26" i="55"/>
  <c r="F26" i="55"/>
  <c r="G26" i="55"/>
  <c r="H26" i="55"/>
  <c r="D27" i="55"/>
  <c r="E27" i="55"/>
  <c r="F27" i="55"/>
  <c r="G27" i="55"/>
  <c r="H27" i="55"/>
  <c r="D28" i="55"/>
  <c r="E28" i="55"/>
  <c r="F28" i="55"/>
  <c r="G28" i="55"/>
  <c r="H28" i="55"/>
  <c r="D29" i="55"/>
  <c r="E29" i="55"/>
  <c r="F29" i="55"/>
  <c r="G29" i="55"/>
  <c r="H29" i="55"/>
  <c r="F21" i="55"/>
  <c r="G21" i="55"/>
  <c r="H21" i="55"/>
  <c r="D8" i="55"/>
  <c r="E8" i="55"/>
  <c r="F8" i="55"/>
  <c r="G8" i="55"/>
  <c r="H8" i="55"/>
  <c r="D9" i="55"/>
  <c r="E9" i="55"/>
  <c r="F9" i="55"/>
  <c r="G9" i="55"/>
  <c r="H9" i="55"/>
  <c r="D10" i="55"/>
  <c r="E10" i="55"/>
  <c r="F10" i="55"/>
  <c r="G10" i="55"/>
  <c r="H10" i="55"/>
  <c r="D11" i="55"/>
  <c r="E11" i="55"/>
  <c r="F11" i="55"/>
  <c r="G11" i="55"/>
  <c r="H11" i="55"/>
  <c r="D12" i="55"/>
  <c r="E12" i="55"/>
  <c r="F12" i="55"/>
  <c r="G12" i="55"/>
  <c r="H12" i="55"/>
  <c r="D13" i="55"/>
  <c r="E13" i="55"/>
  <c r="F13" i="55"/>
  <c r="G13" i="55"/>
  <c r="H13" i="55"/>
  <c r="D14" i="55"/>
  <c r="E14" i="55"/>
  <c r="F14" i="55"/>
  <c r="G14" i="55"/>
  <c r="H14" i="55"/>
  <c r="D15" i="55"/>
  <c r="E15" i="55"/>
  <c r="F15" i="55"/>
  <c r="G15" i="55"/>
  <c r="H15" i="55"/>
  <c r="F7" i="55"/>
  <c r="G7" i="55"/>
  <c r="H7" i="55"/>
  <c r="AN159" i="44"/>
  <c r="AM159" i="44"/>
  <c r="AN134" i="44"/>
  <c r="AN149" i="44" s="1"/>
  <c r="AM134" i="44"/>
  <c r="AM149" i="44" s="1"/>
  <c r="Z159" i="44"/>
  <c r="Z134" i="44"/>
  <c r="Z149" i="44" s="1"/>
  <c r="X159" i="44"/>
  <c r="W159" i="44"/>
  <c r="X134" i="44"/>
  <c r="X149" i="44" s="1"/>
  <c r="W134" i="44"/>
  <c r="W149" i="44" s="1"/>
  <c r="AQ159" i="44"/>
  <c r="AP159" i="44"/>
  <c r="AQ134" i="44"/>
  <c r="AQ149" i="44" s="1"/>
  <c r="AP134" i="44"/>
  <c r="AP149" i="44" s="1"/>
  <c r="B2" i="61"/>
  <c r="B1" i="61"/>
  <c r="B39" i="59"/>
  <c r="B38" i="59"/>
  <c r="B9" i="59"/>
  <c r="B8" i="59" a="1"/>
  <c r="B8" i="59" s="1"/>
  <c r="C14" i="23" l="1"/>
  <c r="E8" i="23"/>
  <c r="E14" i="23" s="1"/>
  <c r="M8" i="23"/>
  <c r="K14" i="23"/>
  <c r="AM141" i="44"/>
  <c r="Z141" i="44"/>
  <c r="AN141" i="44"/>
  <c r="X141" i="44"/>
  <c r="W141" i="44"/>
  <c r="AP141" i="44"/>
  <c r="AQ141" i="44"/>
  <c r="L58" i="55"/>
  <c r="V13" i="23" s="1"/>
  <c r="L30" i="55"/>
  <c r="L16" i="55"/>
  <c r="L44" i="55"/>
  <c r="M16" i="55"/>
  <c r="M44" i="55"/>
  <c r="M30" i="55"/>
  <c r="M58" i="55"/>
  <c r="F16" i="55"/>
  <c r="F44" i="55"/>
  <c r="F30" i="55"/>
  <c r="F58" i="55"/>
  <c r="S13" i="23" s="1"/>
  <c r="G16" i="55"/>
  <c r="G44" i="55"/>
  <c r="G30" i="55"/>
  <c r="G58" i="55"/>
  <c r="AH27" i="60"/>
  <c r="AG27" i="60"/>
  <c r="AE27" i="60"/>
  <c r="AD27" i="60"/>
  <c r="AC27" i="60"/>
  <c r="AA27" i="60"/>
  <c r="Z27" i="60"/>
  <c r="Y27" i="60"/>
  <c r="W27" i="60"/>
  <c r="V27" i="60"/>
  <c r="U27" i="60"/>
  <c r="T27" i="60"/>
  <c r="S27" i="60"/>
  <c r="R27" i="60"/>
  <c r="Q27" i="60"/>
  <c r="P27" i="60"/>
  <c r="O27" i="60"/>
  <c r="N27" i="60"/>
  <c r="B1" i="60"/>
  <c r="B2" i="60"/>
  <c r="D26" i="59"/>
  <c r="H34" i="43"/>
  <c r="G34" i="43"/>
  <c r="H35" i="43"/>
  <c r="G35" i="43"/>
  <c r="D27" i="59"/>
  <c r="B5" i="59"/>
  <c r="B6" i="59"/>
  <c r="S163" i="44"/>
  <c r="Q162" i="44"/>
  <c r="F14" i="53"/>
  <c r="E14" i="53"/>
  <c r="F13" i="53"/>
  <c r="E12" i="53"/>
  <c r="E31" i="53"/>
  <c r="E30" i="53"/>
  <c r="S162" i="44" l="1"/>
  <c r="L60" i="55"/>
  <c r="F60" i="55"/>
  <c r="S14" i="23"/>
  <c r="S19" i="23" s="1"/>
  <c r="D28" i="59"/>
  <c r="C80" i="55"/>
  <c r="C85" i="55"/>
  <c r="I85" i="55"/>
  <c r="I73" i="55"/>
  <c r="I72" i="55"/>
  <c r="H70" i="43"/>
  <c r="D70" i="43"/>
  <c r="B2" i="59"/>
  <c r="B1" i="59"/>
  <c r="K31" i="53"/>
  <c r="M31" i="53" s="1"/>
  <c r="K30" i="53"/>
  <c r="M30" i="53" s="1"/>
  <c r="K25" i="53"/>
  <c r="L25" i="53" s="1"/>
  <c r="K27" i="53"/>
  <c r="L27" i="53" s="1"/>
  <c r="E25" i="53"/>
  <c r="F25" i="53" s="1"/>
  <c r="K19" i="53"/>
  <c r="M19" i="53" s="1"/>
  <c r="K18" i="53"/>
  <c r="M39" i="59"/>
  <c r="M33" i="59"/>
  <c r="I63" i="55"/>
  <c r="I62" i="55"/>
  <c r="C63" i="55"/>
  <c r="C62" i="55"/>
  <c r="AI137" i="44"/>
  <c r="S137" i="44"/>
  <c r="AI138" i="44"/>
  <c r="S138" i="44"/>
  <c r="G31" i="53"/>
  <c r="E27" i="53"/>
  <c r="F27" i="53" s="1"/>
  <c r="E23" i="53"/>
  <c r="C30" i="59" l="1"/>
  <c r="C36" i="59" s="1"/>
  <c r="C17" i="59"/>
  <c r="D12" i="59"/>
  <c r="C12" i="59"/>
  <c r="D4" i="59"/>
  <c r="C4" i="59"/>
  <c r="D25" i="59"/>
  <c r="C25" i="59"/>
  <c r="G17" i="59"/>
  <c r="K29" i="53"/>
  <c r="M29" i="53" s="1"/>
  <c r="M27" i="53"/>
  <c r="M25" i="53" l="1"/>
  <c r="H45" i="43"/>
  <c r="G45" i="43"/>
  <c r="H44" i="43"/>
  <c r="G44" i="43"/>
  <c r="H43" i="43"/>
  <c r="G43" i="43"/>
  <c r="D44" i="43"/>
  <c r="D43" i="43"/>
  <c r="E44" i="43"/>
  <c r="E43" i="43"/>
  <c r="H37" i="43"/>
  <c r="G37" i="43"/>
  <c r="G36" i="43"/>
  <c r="H36" i="43"/>
  <c r="E11" i="43"/>
  <c r="E10" i="43"/>
  <c r="F18" i="52"/>
  <c r="E18" i="52"/>
  <c r="F37" i="47"/>
  <c r="B18" i="25"/>
  <c r="C18" i="25"/>
  <c r="D18" i="25"/>
  <c r="B19" i="23"/>
  <c r="C19" i="23"/>
  <c r="D19" i="23"/>
  <c r="D7" i="55"/>
  <c r="G30" i="53"/>
  <c r="E18" i="53"/>
  <c r="I20" i="59" l="1"/>
  <c r="E37" i="52"/>
  <c r="F13" i="23"/>
  <c r="F37" i="52"/>
  <c r="J13" i="23"/>
  <c r="F33" i="59"/>
  <c r="G39" i="59"/>
  <c r="F39" i="59"/>
  <c r="E39" i="59"/>
  <c r="F39" i="48"/>
  <c r="D39" i="59"/>
  <c r="F39" i="47"/>
  <c r="C39" i="59"/>
  <c r="E33" i="59"/>
  <c r="E39" i="48"/>
  <c r="D33" i="59"/>
  <c r="G33" i="59"/>
  <c r="D37" i="47"/>
  <c r="D39" i="47" s="1"/>
  <c r="E19" i="23"/>
  <c r="E29" i="53"/>
  <c r="G27" i="53"/>
  <c r="M13" i="23" l="1"/>
  <c r="M14" i="23" s="1"/>
  <c r="J14" i="23"/>
  <c r="J19" i="23" s="1"/>
  <c r="I13" i="23"/>
  <c r="F14" i="23"/>
  <c r="F19" i="23" s="1"/>
  <c r="G25" i="53"/>
  <c r="G29" i="53"/>
  <c r="E20" i="59" l="1"/>
  <c r="G14" i="53"/>
  <c r="G13" i="53"/>
  <c r="G12" i="53"/>
  <c r="S145" i="44"/>
  <c r="AI145" i="44"/>
  <c r="AH139" i="44"/>
  <c r="I42" i="43" s="1"/>
  <c r="R139" i="44"/>
  <c r="I52" i="43"/>
  <c r="I51" i="43"/>
  <c r="I53" i="43"/>
  <c r="F51" i="43"/>
  <c r="D35" i="43"/>
  <c r="E35" i="43"/>
  <c r="G53" i="43"/>
  <c r="H53" i="43"/>
  <c r="H52" i="43"/>
  <c r="G52" i="43"/>
  <c r="H51" i="43"/>
  <c r="G51" i="43"/>
  <c r="H38" i="43"/>
  <c r="G38" i="43"/>
  <c r="K49" i="55"/>
  <c r="U8" i="23" s="1"/>
  <c r="J49" i="55"/>
  <c r="T8" i="23" s="1"/>
  <c r="K21" i="55"/>
  <c r="J21" i="55"/>
  <c r="K7" i="55"/>
  <c r="J7" i="55"/>
  <c r="E49" i="55"/>
  <c r="R8" i="23" s="1"/>
  <c r="Q8" i="23"/>
  <c r="E21" i="55"/>
  <c r="D21" i="55"/>
  <c r="E7" i="55"/>
  <c r="B2" i="41"/>
  <c r="B2" i="43"/>
  <c r="B2" i="44"/>
  <c r="B2" i="21"/>
  <c r="B2" i="55"/>
  <c r="B2" i="53"/>
  <c r="B2" i="24"/>
  <c r="B2" i="23"/>
  <c r="B2" i="25"/>
  <c r="B2" i="47"/>
  <c r="B2" i="48"/>
  <c r="B2" i="49"/>
  <c r="B2" i="50"/>
  <c r="B2" i="51"/>
  <c r="B2" i="52"/>
  <c r="B2" i="14"/>
  <c r="B1" i="25"/>
  <c r="B1" i="47"/>
  <c r="B1" i="48"/>
  <c r="B1" i="49"/>
  <c r="B1" i="50"/>
  <c r="B1" i="51"/>
  <c r="B1" i="52"/>
  <c r="B1" i="23"/>
  <c r="B1" i="24"/>
  <c r="B1" i="53"/>
  <c r="B1" i="55"/>
  <c r="B1" i="21"/>
  <c r="B1" i="44"/>
  <c r="B1" i="43"/>
  <c r="B1" i="41"/>
  <c r="B1" i="14"/>
  <c r="I159" i="44"/>
  <c r="J159" i="44"/>
  <c r="K159" i="44"/>
  <c r="AR134" i="44"/>
  <c r="AO134" i="44"/>
  <c r="F10" i="14" s="1"/>
  <c r="AL134" i="44"/>
  <c r="AK134" i="44"/>
  <c r="AJ134" i="44"/>
  <c r="AH134" i="44"/>
  <c r="AF134" i="44"/>
  <c r="AE134" i="44"/>
  <c r="AD134" i="44"/>
  <c r="AB134" i="44"/>
  <c r="Y134" i="44"/>
  <c r="F9" i="14" s="1"/>
  <c r="V134" i="44"/>
  <c r="V149" i="44" s="1"/>
  <c r="U134" i="44"/>
  <c r="T134" i="44"/>
  <c r="R134" i="44"/>
  <c r="I134" i="44"/>
  <c r="I141" i="44" s="1"/>
  <c r="J134" i="44"/>
  <c r="J141" i="44" s="1"/>
  <c r="K134" i="44" s="1"/>
  <c r="AR159" i="44"/>
  <c r="AO159" i="44"/>
  <c r="AL159" i="44"/>
  <c r="AK159" i="44"/>
  <c r="AJ159" i="44"/>
  <c r="AH147" i="44"/>
  <c r="AG147" i="44"/>
  <c r="Q158" i="44"/>
  <c r="S158" i="44" s="1"/>
  <c r="Q157" i="44"/>
  <c r="S157" i="44" s="1"/>
  <c r="Q156" i="44"/>
  <c r="Q155" i="44"/>
  <c r="S155" i="44" s="1"/>
  <c r="Q154" i="44"/>
  <c r="S154" i="44" s="1"/>
  <c r="Q153" i="44"/>
  <c r="S153" i="44" s="1"/>
  <c r="Q164" i="44"/>
  <c r="S164" i="44" s="1"/>
  <c r="E19" i="53"/>
  <c r="Q15" i="44"/>
  <c r="K22" i="64" s="1"/>
  <c r="AI85" i="44"/>
  <c r="AI84" i="44"/>
  <c r="AI75" i="44"/>
  <c r="AI74" i="44"/>
  <c r="AD159" i="44"/>
  <c r="Y159" i="44"/>
  <c r="V159" i="44"/>
  <c r="U159" i="44"/>
  <c r="T159" i="44"/>
  <c r="L159" i="44"/>
  <c r="M134" i="44"/>
  <c r="N134" i="44"/>
  <c r="O134" i="44"/>
  <c r="P134" i="44"/>
  <c r="AI146" i="44"/>
  <c r="M159" i="44"/>
  <c r="N159" i="44"/>
  <c r="O159" i="44"/>
  <c r="P159" i="44"/>
  <c r="R159" i="44"/>
  <c r="AB159" i="44"/>
  <c r="AE159" i="44"/>
  <c r="AF159" i="44"/>
  <c r="AH159" i="44"/>
  <c r="Q9" i="44"/>
  <c r="Q10" i="44"/>
  <c r="K41" i="64" s="1"/>
  <c r="Q11" i="44"/>
  <c r="Q12" i="44"/>
  <c r="Q13" i="44"/>
  <c r="K28" i="64" s="1"/>
  <c r="Q14" i="44"/>
  <c r="K21" i="64" s="1"/>
  <c r="Q16" i="44"/>
  <c r="K23" i="64" s="1"/>
  <c r="Q17" i="44"/>
  <c r="K24" i="64" s="1"/>
  <c r="Q18" i="44"/>
  <c r="K25" i="64" s="1"/>
  <c r="Q19" i="44"/>
  <c r="K26" i="64" s="1"/>
  <c r="Q20" i="44"/>
  <c r="K44" i="64" s="1"/>
  <c r="Q21" i="44"/>
  <c r="Q22" i="44"/>
  <c r="K45" i="64" s="1"/>
  <c r="Q23" i="44"/>
  <c r="K54" i="64" s="1"/>
  <c r="Q24" i="44"/>
  <c r="S24" i="44" s="1"/>
  <c r="Q25" i="44"/>
  <c r="S25" i="44" s="1"/>
  <c r="Q26" i="44"/>
  <c r="S26" i="44" s="1"/>
  <c r="Q27" i="44"/>
  <c r="K29" i="64" s="1"/>
  <c r="Q28" i="44"/>
  <c r="S28" i="44" s="1"/>
  <c r="Q29" i="44"/>
  <c r="K30" i="64" s="1"/>
  <c r="Q30" i="44"/>
  <c r="K31" i="64" s="1"/>
  <c r="Q31" i="44"/>
  <c r="S31" i="44" s="1"/>
  <c r="Q32" i="44"/>
  <c r="K46" i="64" s="1"/>
  <c r="Q33" i="44"/>
  <c r="K27" i="64" s="1"/>
  <c r="Q34" i="44"/>
  <c r="Q35" i="44"/>
  <c r="S35" i="44" s="1"/>
  <c r="Q36" i="44"/>
  <c r="S36" i="44" s="1"/>
  <c r="Q37" i="44"/>
  <c r="S37" i="44" s="1"/>
  <c r="Q38" i="44"/>
  <c r="S38" i="44" s="1"/>
  <c r="Q39" i="44"/>
  <c r="S39" i="44" s="1"/>
  <c r="Q40" i="44"/>
  <c r="S40" i="44" s="1"/>
  <c r="Q41" i="44"/>
  <c r="S41" i="44" s="1"/>
  <c r="Q42" i="44"/>
  <c r="K68" i="64" s="1"/>
  <c r="Q43" i="44"/>
  <c r="S43" i="44" s="1"/>
  <c r="Q44" i="44"/>
  <c r="K69" i="64" s="1"/>
  <c r="Q45" i="44"/>
  <c r="S45" i="44" s="1"/>
  <c r="Q46" i="44"/>
  <c r="K66" i="64" s="1"/>
  <c r="Q47" i="44"/>
  <c r="S47" i="44" s="1"/>
  <c r="Q48" i="44"/>
  <c r="K65" i="64" s="1"/>
  <c r="Q49" i="44"/>
  <c r="S49" i="44" s="1"/>
  <c r="Q50" i="44"/>
  <c r="K55" i="64" s="1"/>
  <c r="Q51" i="44"/>
  <c r="S51" i="44" s="1"/>
  <c r="Q52" i="44"/>
  <c r="K56" i="64" s="1"/>
  <c r="Q53" i="44"/>
  <c r="S53" i="44" s="1"/>
  <c r="Q54" i="44"/>
  <c r="K67" i="64" s="1"/>
  <c r="Q55" i="44"/>
  <c r="S55" i="44" s="1"/>
  <c r="Q56" i="44"/>
  <c r="S56" i="44" s="1"/>
  <c r="Q57" i="44"/>
  <c r="Q58" i="44"/>
  <c r="S58" i="44" s="1"/>
  <c r="Q59" i="44"/>
  <c r="K57" i="64" s="1"/>
  <c r="E57" i="64" s="1"/>
  <c r="Q60" i="44"/>
  <c r="S60" i="44" s="1"/>
  <c r="Q61" i="44"/>
  <c r="Q62" i="44"/>
  <c r="S62" i="44" s="1"/>
  <c r="Q63" i="44"/>
  <c r="Q64" i="44"/>
  <c r="S64" i="44" s="1"/>
  <c r="Q65" i="44"/>
  <c r="Q66" i="44"/>
  <c r="S66" i="44" s="1"/>
  <c r="Q67" i="44"/>
  <c r="Q68" i="44"/>
  <c r="S68" i="44" s="1"/>
  <c r="Q69" i="44"/>
  <c r="Q70" i="44"/>
  <c r="S70" i="44" s="1"/>
  <c r="Q71" i="44"/>
  <c r="Q72" i="44"/>
  <c r="S72" i="44" s="1"/>
  <c r="Q73" i="44"/>
  <c r="Q74" i="44"/>
  <c r="S74" i="44" s="1"/>
  <c r="Q75" i="44"/>
  <c r="Q76" i="44"/>
  <c r="Q77" i="44"/>
  <c r="K53" i="64" s="1"/>
  <c r="E53" i="64" s="1"/>
  <c r="Q78" i="44"/>
  <c r="S78" i="44" s="1"/>
  <c r="Q79" i="44"/>
  <c r="Q80" i="44"/>
  <c r="Q81" i="44"/>
  <c r="Q82" i="44"/>
  <c r="S82" i="44" s="1"/>
  <c r="Q83" i="44"/>
  <c r="Q84" i="44"/>
  <c r="Q85" i="44"/>
  <c r="Q86" i="44"/>
  <c r="S86" i="44" s="1"/>
  <c r="Q87" i="44"/>
  <c r="Q88" i="44"/>
  <c r="S88" i="44" s="1"/>
  <c r="Q89" i="44"/>
  <c r="Q90" i="44"/>
  <c r="S90" i="44" s="1"/>
  <c r="Q91" i="44"/>
  <c r="S91" i="44" s="1"/>
  <c r="Q92" i="44"/>
  <c r="S92" i="44" s="1"/>
  <c r="Q93" i="44"/>
  <c r="S93" i="44" s="1"/>
  <c r="Q94" i="44"/>
  <c r="S94" i="44" s="1"/>
  <c r="Q95" i="44"/>
  <c r="S95" i="44" s="1"/>
  <c r="Q96" i="44"/>
  <c r="S96" i="44" s="1"/>
  <c r="Q97" i="44"/>
  <c r="S97" i="44" s="1"/>
  <c r="Q98" i="44"/>
  <c r="S98" i="44" s="1"/>
  <c r="Q99" i="44"/>
  <c r="Q100" i="44"/>
  <c r="S100" i="44" s="1"/>
  <c r="Q101" i="44"/>
  <c r="S101" i="44" s="1"/>
  <c r="Q102" i="44"/>
  <c r="S102" i="44" s="1"/>
  <c r="Q103" i="44"/>
  <c r="S103" i="44" s="1"/>
  <c r="Q104" i="44"/>
  <c r="S104" i="44" s="1"/>
  <c r="Q105" i="44"/>
  <c r="S105" i="44" s="1"/>
  <c r="Q106" i="44"/>
  <c r="S106" i="44" s="1"/>
  <c r="Q107" i="44"/>
  <c r="S107" i="44" s="1"/>
  <c r="Q108" i="44"/>
  <c r="S108" i="44" s="1"/>
  <c r="Q109" i="44"/>
  <c r="Q110" i="44"/>
  <c r="S110" i="44" s="1"/>
  <c r="Q111" i="44"/>
  <c r="Q112" i="44"/>
  <c r="S112" i="44" s="1"/>
  <c r="Q113" i="44"/>
  <c r="Q114" i="44"/>
  <c r="Q115" i="44"/>
  <c r="K12" i="64" s="1"/>
  <c r="Q116" i="44"/>
  <c r="Q117" i="44"/>
  <c r="K15" i="64" s="1"/>
  <c r="Q118" i="44"/>
  <c r="S118" i="44" s="1"/>
  <c r="Q119" i="44"/>
  <c r="S119" i="44" s="1"/>
  <c r="Q120" i="44"/>
  <c r="S120" i="44" s="1"/>
  <c r="Q121" i="44"/>
  <c r="S121" i="44" s="1"/>
  <c r="Q126" i="44"/>
  <c r="S126" i="44" s="1"/>
  <c r="Q127" i="44"/>
  <c r="S127" i="44" s="1"/>
  <c r="Q128" i="44"/>
  <c r="S128" i="44" s="1"/>
  <c r="Q129" i="44"/>
  <c r="S129" i="44" s="1"/>
  <c r="Q130" i="44"/>
  <c r="S130" i="44" s="1"/>
  <c r="Q131" i="44"/>
  <c r="S131" i="44" s="1"/>
  <c r="Q132" i="44"/>
  <c r="S132" i="44" s="1"/>
  <c r="Q133" i="44"/>
  <c r="S133" i="44" s="1"/>
  <c r="Q8" i="44"/>
  <c r="K17" i="64" s="1"/>
  <c r="Q7" i="44"/>
  <c r="S7" i="44" s="1"/>
  <c r="S114" i="44" l="1"/>
  <c r="K13" i="64"/>
  <c r="S113" i="44"/>
  <c r="K16" i="64"/>
  <c r="S116" i="44"/>
  <c r="K14" i="64"/>
  <c r="K71" i="64"/>
  <c r="S21" i="44"/>
  <c r="K48" i="64"/>
  <c r="E48" i="64" s="1"/>
  <c r="K43" i="64"/>
  <c r="E43" i="64" s="1"/>
  <c r="K20" i="64"/>
  <c r="S84" i="44"/>
  <c r="K70" i="64"/>
  <c r="S76" i="44"/>
  <c r="K52" i="64"/>
  <c r="E52" i="64" s="1"/>
  <c r="K19" i="64"/>
  <c r="K42" i="64"/>
  <c r="E42" i="64" s="1"/>
  <c r="K51" i="64"/>
  <c r="E51" i="64" s="1"/>
  <c r="K47" i="64"/>
  <c r="E47" i="64" s="1"/>
  <c r="K64" i="64"/>
  <c r="K59" i="64"/>
  <c r="K18" i="64"/>
  <c r="K40" i="64"/>
  <c r="E40" i="64" s="1"/>
  <c r="K58" i="64"/>
  <c r="E58" i="64" s="1"/>
  <c r="K23" i="53"/>
  <c r="L23" i="53" s="1"/>
  <c r="E10" i="14"/>
  <c r="F18" i="53"/>
  <c r="G18" i="53" s="1"/>
  <c r="K18" i="23"/>
  <c r="M18" i="23" s="1"/>
  <c r="E9" i="14"/>
  <c r="S99" i="44"/>
  <c r="S83" i="44"/>
  <c r="S67" i="44"/>
  <c r="S59" i="44"/>
  <c r="S89" i="44"/>
  <c r="S87" i="44"/>
  <c r="S81" i="44"/>
  <c r="S65" i="44"/>
  <c r="S111" i="44"/>
  <c r="S79" i="44"/>
  <c r="S63" i="44"/>
  <c r="S109" i="44"/>
  <c r="S61" i="44"/>
  <c r="Q146" i="44"/>
  <c r="S77" i="44"/>
  <c r="S69" i="44"/>
  <c r="S73" i="44"/>
  <c r="S57" i="44"/>
  <c r="S71" i="44"/>
  <c r="S75" i="44"/>
  <c r="S85" i="44"/>
  <c r="S117" i="44"/>
  <c r="S115" i="44"/>
  <c r="S23" i="44"/>
  <c r="E54" i="64"/>
  <c r="S54" i="44"/>
  <c r="S22" i="44"/>
  <c r="E45" i="64"/>
  <c r="S20" i="44"/>
  <c r="E44" i="64"/>
  <c r="S52" i="44"/>
  <c r="E56" i="64"/>
  <c r="S34" i="44"/>
  <c r="S48" i="44"/>
  <c r="S32" i="44"/>
  <c r="E46" i="64"/>
  <c r="S50" i="44"/>
  <c r="E55" i="64"/>
  <c r="S46" i="44"/>
  <c r="S44" i="44"/>
  <c r="S10" i="44"/>
  <c r="E41" i="64"/>
  <c r="S42" i="44"/>
  <c r="S15" i="44"/>
  <c r="S19" i="44"/>
  <c r="S33" i="44"/>
  <c r="S17" i="44"/>
  <c r="S18" i="44"/>
  <c r="S16" i="44"/>
  <c r="S8" i="44"/>
  <c r="S14" i="44"/>
  <c r="S30" i="44"/>
  <c r="S13" i="44"/>
  <c r="S29" i="44"/>
  <c r="S12" i="44"/>
  <c r="S11" i="44"/>
  <c r="S27" i="44"/>
  <c r="S9" i="44"/>
  <c r="S80" i="44"/>
  <c r="C41" i="55"/>
  <c r="C20" i="59"/>
  <c r="L35" i="53"/>
  <c r="F23" i="53"/>
  <c r="G23" i="53" s="1"/>
  <c r="F20" i="59" s="1"/>
  <c r="AD149" i="44"/>
  <c r="L18" i="53"/>
  <c r="M18" i="53" s="1"/>
  <c r="F34" i="43"/>
  <c r="F42" i="43"/>
  <c r="C68" i="55"/>
  <c r="I32" i="59" s="1"/>
  <c r="G19" i="53"/>
  <c r="E33" i="53"/>
  <c r="Q159" i="44"/>
  <c r="H30" i="55"/>
  <c r="E30" i="55"/>
  <c r="D30" i="55"/>
  <c r="AI147" i="44"/>
  <c r="AG139" i="44"/>
  <c r="S156" i="44"/>
  <c r="S159" i="44" s="1"/>
  <c r="J149" i="44"/>
  <c r="I149" i="44"/>
  <c r="Q134" i="44"/>
  <c r="B49" i="53" s="1"/>
  <c r="AJ149" i="44"/>
  <c r="AK141" i="44"/>
  <c r="AL141" i="44"/>
  <c r="AO141" i="44"/>
  <c r="U149" i="44"/>
  <c r="AR141" i="44"/>
  <c r="AD141" i="44"/>
  <c r="AO149" i="44"/>
  <c r="AJ141" i="44"/>
  <c r="AK149" i="44"/>
  <c r="AL149" i="44"/>
  <c r="AR149" i="44"/>
  <c r="AI139" i="44"/>
  <c r="Y149" i="44"/>
  <c r="AB149" i="44"/>
  <c r="U141" i="44"/>
  <c r="V141" i="44"/>
  <c r="AH149" i="44"/>
  <c r="P149" i="44"/>
  <c r="F19" i="59" s="1"/>
  <c r="T149" i="44"/>
  <c r="Y141" i="44"/>
  <c r="T141" i="44"/>
  <c r="AE149" i="44"/>
  <c r="I19" i="59" s="1"/>
  <c r="I21" i="59" s="1"/>
  <c r="M149" i="44"/>
  <c r="C19" i="59" s="1"/>
  <c r="R141" i="44"/>
  <c r="P141" i="44"/>
  <c r="M141" i="44"/>
  <c r="AH141" i="44"/>
  <c r="AB141" i="44"/>
  <c r="AF141" i="44"/>
  <c r="N141" i="44"/>
  <c r="AE141" i="44"/>
  <c r="N149" i="44"/>
  <c r="D19" i="59" s="1"/>
  <c r="AF149" i="44"/>
  <c r="J19" i="59" s="1"/>
  <c r="C72" i="55"/>
  <c r="D51" i="43"/>
  <c r="D10" i="43"/>
  <c r="C57" i="55"/>
  <c r="M32" i="59" s="1"/>
  <c r="M34" i="59" s="1"/>
  <c r="C56" i="55"/>
  <c r="K32" i="59" s="1"/>
  <c r="C55" i="55"/>
  <c r="J32" i="59" s="1"/>
  <c r="C54" i="55"/>
  <c r="G32" i="59" s="1"/>
  <c r="G34" i="59" s="1"/>
  <c r="C53" i="55"/>
  <c r="C52" i="55"/>
  <c r="C51" i="55"/>
  <c r="C50" i="55"/>
  <c r="I57" i="55"/>
  <c r="M38" i="59" s="1"/>
  <c r="M40" i="59" s="1"/>
  <c r="C49" i="55"/>
  <c r="I29" i="55"/>
  <c r="C29" i="55"/>
  <c r="C28" i="55"/>
  <c r="C27" i="55"/>
  <c r="C26" i="55"/>
  <c r="C25" i="55"/>
  <c r="C24" i="55"/>
  <c r="C23" i="55"/>
  <c r="C22" i="55"/>
  <c r="C21" i="55"/>
  <c r="I15" i="55"/>
  <c r="I14" i="55"/>
  <c r="I13" i="55"/>
  <c r="I11" i="55"/>
  <c r="I10" i="55"/>
  <c r="I9" i="55"/>
  <c r="C15" i="55"/>
  <c r="C14" i="55"/>
  <c r="C13" i="55"/>
  <c r="C12" i="55"/>
  <c r="C11" i="55"/>
  <c r="C10" i="55"/>
  <c r="C9" i="55"/>
  <c r="C8" i="55"/>
  <c r="C7" i="55"/>
  <c r="K68" i="43"/>
  <c r="G68" i="43"/>
  <c r="I80" i="55"/>
  <c r="K67" i="43" s="1"/>
  <c r="G67" i="43"/>
  <c r="I74" i="55"/>
  <c r="N58" i="55"/>
  <c r="K58" i="55"/>
  <c r="U13" i="23" s="1"/>
  <c r="J58" i="55"/>
  <c r="T13" i="23" s="1"/>
  <c r="H58" i="55"/>
  <c r="E58" i="55"/>
  <c r="R13" i="23" s="1"/>
  <c r="D58" i="55"/>
  <c r="N44" i="55"/>
  <c r="K44" i="55"/>
  <c r="J44" i="55"/>
  <c r="H44" i="55"/>
  <c r="E44" i="55"/>
  <c r="D44" i="55"/>
  <c r="N30" i="55"/>
  <c r="K30" i="55"/>
  <c r="J30" i="55"/>
  <c r="N16" i="55"/>
  <c r="K16" i="55"/>
  <c r="J16" i="55"/>
  <c r="H16" i="55"/>
  <c r="E16" i="55"/>
  <c r="D16" i="55"/>
  <c r="D60" i="55" l="1"/>
  <c r="Q13" i="23"/>
  <c r="Q14" i="23" s="1"/>
  <c r="Q19" i="23" s="1"/>
  <c r="D20" i="59"/>
  <c r="D21" i="59" s="1"/>
  <c r="AB27" i="60"/>
  <c r="Q147" i="44"/>
  <c r="C73" i="55"/>
  <c r="C74" i="55" s="1"/>
  <c r="R146" i="44"/>
  <c r="R147" i="44" s="1"/>
  <c r="R149" i="44" s="1"/>
  <c r="D11" i="43"/>
  <c r="C26" i="59"/>
  <c r="K141" i="44"/>
  <c r="F36" i="43" s="1"/>
  <c r="K149" i="44"/>
  <c r="H20" i="59"/>
  <c r="J60" i="55"/>
  <c r="T14" i="23"/>
  <c r="T19" i="23" s="1"/>
  <c r="K60" i="55"/>
  <c r="S134" i="44"/>
  <c r="D32" i="59"/>
  <c r="D34" i="59" s="1"/>
  <c r="H32" i="59"/>
  <c r="L32" i="59" s="1"/>
  <c r="C32" i="59"/>
  <c r="E60" i="55"/>
  <c r="R14" i="23"/>
  <c r="R19" i="23" s="1"/>
  <c r="V14" i="23"/>
  <c r="V19" i="23" s="1"/>
  <c r="F32" i="59"/>
  <c r="F34" i="59" s="1"/>
  <c r="E32" i="59"/>
  <c r="E34" i="59" s="1"/>
  <c r="F33" i="53"/>
  <c r="C21" i="59"/>
  <c r="K19" i="23"/>
  <c r="L19" i="23"/>
  <c r="J22" i="59" s="1"/>
  <c r="J23" i="59" s="1"/>
  <c r="L39" i="59"/>
  <c r="M23" i="53"/>
  <c r="J20" i="59" s="1"/>
  <c r="J21" i="59" s="1"/>
  <c r="L33" i="59"/>
  <c r="F21" i="59"/>
  <c r="M35" i="53"/>
  <c r="E34" i="43"/>
  <c r="D34" i="43"/>
  <c r="F46" i="43"/>
  <c r="E42" i="43"/>
  <c r="E46" i="43" s="1"/>
  <c r="D42" i="43"/>
  <c r="D46" i="43" s="1"/>
  <c r="G42" i="43"/>
  <c r="H42" i="43"/>
  <c r="I46" i="43"/>
  <c r="I38" i="43"/>
  <c r="I50" i="43"/>
  <c r="I70" i="55" s="1"/>
  <c r="F50" i="43"/>
  <c r="I61" i="55"/>
  <c r="K69" i="43" s="1"/>
  <c r="C58" i="55"/>
  <c r="C44" i="55"/>
  <c r="C30" i="55"/>
  <c r="S146" i="44" l="1"/>
  <c r="S147" i="44" s="1"/>
  <c r="G18" i="23"/>
  <c r="I18" i="23" s="1"/>
  <c r="F35" i="53"/>
  <c r="G35" i="53" s="1"/>
  <c r="L34" i="59"/>
  <c r="U14" i="23"/>
  <c r="U19" i="23" s="1"/>
  <c r="G33" i="53"/>
  <c r="E39" i="52"/>
  <c r="F39" i="52"/>
  <c r="M19" i="23"/>
  <c r="D9" i="59" s="1"/>
  <c r="I54" i="43"/>
  <c r="D50" i="43"/>
  <c r="G46" i="43"/>
  <c r="G54" i="43" s="1"/>
  <c r="G50" i="43"/>
  <c r="H50" i="43"/>
  <c r="H46" i="43"/>
  <c r="H54" i="43" s="1"/>
  <c r="E50" i="43"/>
  <c r="Q139" i="44"/>
  <c r="F39" i="53" l="1"/>
  <c r="H25" i="53"/>
  <c r="H29" i="53"/>
  <c r="H13" i="53"/>
  <c r="H12" i="53"/>
  <c r="H18" i="53"/>
  <c r="G37" i="53"/>
  <c r="C8" i="59" s="1"/>
  <c r="B51" i="53"/>
  <c r="C70" i="55"/>
  <c r="Q141" i="44"/>
  <c r="Q149" i="44"/>
  <c r="C6" i="59" s="1"/>
  <c r="D8" i="43"/>
  <c r="D12" i="43" s="1"/>
  <c r="C5" i="59" s="1"/>
  <c r="S139" i="44"/>
  <c r="C61" i="55"/>
  <c r="O141" i="44"/>
  <c r="O149" i="44"/>
  <c r="E19" i="59" s="1"/>
  <c r="E21" i="59" s="1"/>
  <c r="C16" i="55"/>
  <c r="B52" i="53" l="1"/>
  <c r="H39" i="53"/>
  <c r="C69" i="55"/>
  <c r="C7" i="59" s="1"/>
  <c r="G69" i="43"/>
  <c r="D19" i="43"/>
  <c r="D18" i="43"/>
  <c r="S141" i="44"/>
  <c r="S149" i="44"/>
  <c r="C13" i="59" s="1"/>
  <c r="G70" i="43" l="1"/>
  <c r="C75" i="55"/>
  <c r="C14" i="59" s="1"/>
  <c r="C15" i="59" s="1"/>
  <c r="C76" i="55"/>
  <c r="D20" i="43"/>
  <c r="C90" i="55" l="1"/>
  <c r="E51" i="43" l="1"/>
  <c r="H8" i="23" l="1"/>
  <c r="H14" i="23" s="1"/>
  <c r="H19" i="23" s="1"/>
  <c r="F22" i="59" s="1"/>
  <c r="F23" i="59" s="1"/>
  <c r="E36" i="47"/>
  <c r="G8" i="23" l="1"/>
  <c r="E37" i="47"/>
  <c r="G14" i="23" l="1"/>
  <c r="G19" i="23" s="1"/>
  <c r="I8" i="23"/>
  <c r="C33" i="59" l="1"/>
  <c r="C34" i="59" s="1"/>
  <c r="I14" i="23"/>
  <c r="I19" i="23" s="1"/>
  <c r="C9" i="59" s="1"/>
  <c r="C10" i="59" s="1"/>
  <c r="E39" i="47"/>
  <c r="M13" i="53" l="1"/>
  <c r="I21" i="55"/>
  <c r="L33" i="53"/>
  <c r="AI7" i="44"/>
  <c r="I53" i="55"/>
  <c r="H38" i="59" s="1"/>
  <c r="I41" i="55"/>
  <c r="I44" i="55" s="1"/>
  <c r="I50" i="55"/>
  <c r="D38" i="59" s="1"/>
  <c r="D40" i="59" s="1"/>
  <c r="I54" i="55"/>
  <c r="G38" i="59" s="1"/>
  <c r="G40" i="59" s="1"/>
  <c r="E59" i="64"/>
  <c r="I49" i="55"/>
  <c r="C38" i="59" s="1"/>
  <c r="C40" i="59" s="1"/>
  <c r="H19" i="59"/>
  <c r="H21" i="59" s="1"/>
  <c r="I51" i="55"/>
  <c r="E38" i="59" s="1"/>
  <c r="E40" i="59" s="1"/>
  <c r="I52" i="55"/>
  <c r="F38" i="59" s="1"/>
  <c r="F40" i="59" s="1"/>
  <c r="I7" i="55"/>
  <c r="K33" i="53"/>
  <c r="M12" i="53"/>
  <c r="M14" i="53"/>
  <c r="AI124" i="44"/>
  <c r="AI48" i="44"/>
  <c r="AI156" i="44"/>
  <c r="AI80" i="44"/>
  <c r="AI32" i="44"/>
  <c r="AI64" i="44"/>
  <c r="AI16" i="44"/>
  <c r="AI96" i="44"/>
  <c r="AI25" i="44"/>
  <c r="AI41" i="44"/>
  <c r="AI89" i="44"/>
  <c r="AI105" i="44"/>
  <c r="AI123" i="44"/>
  <c r="AI155" i="44"/>
  <c r="AI9" i="44"/>
  <c r="AI23" i="44"/>
  <c r="I68" i="55"/>
  <c r="I38" i="59" s="1"/>
  <c r="AI39" i="44"/>
  <c r="AI55" i="44"/>
  <c r="AI87" i="44"/>
  <c r="AI103" i="44"/>
  <c r="I12" i="55"/>
  <c r="AI125" i="44"/>
  <c r="AI157" i="44"/>
  <c r="AI14" i="44"/>
  <c r="I23" i="55"/>
  <c r="AI30" i="44"/>
  <c r="AI46" i="44"/>
  <c r="AI62" i="44"/>
  <c r="AI78" i="44"/>
  <c r="AI94" i="44"/>
  <c r="AI110" i="44"/>
  <c r="AI126" i="44"/>
  <c r="AI158" i="44"/>
  <c r="AI21" i="44"/>
  <c r="AI37" i="44"/>
  <c r="AI53" i="44"/>
  <c r="AI101" i="44"/>
  <c r="I8" i="55"/>
  <c r="AI127" i="44"/>
  <c r="AI12" i="44"/>
  <c r="I56" i="55"/>
  <c r="K38" i="59" s="1"/>
  <c r="I28" i="55"/>
  <c r="AI28" i="44"/>
  <c r="AI44" i="44"/>
  <c r="AI60" i="44"/>
  <c r="AI76" i="44"/>
  <c r="AI92" i="44"/>
  <c r="AI108" i="44"/>
  <c r="AI112" i="44"/>
  <c r="AI128" i="44"/>
  <c r="AI162" i="44"/>
  <c r="AI19" i="44"/>
  <c r="AI35" i="44"/>
  <c r="AI51" i="44"/>
  <c r="AI67" i="44"/>
  <c r="AI83" i="44"/>
  <c r="AI99" i="44"/>
  <c r="AI113" i="44"/>
  <c r="AI129" i="44"/>
  <c r="AI163" i="44"/>
  <c r="AI10" i="44"/>
  <c r="I55" i="55"/>
  <c r="J38" i="59" s="1"/>
  <c r="I27" i="55"/>
  <c r="AI26" i="44"/>
  <c r="AI42" i="44"/>
  <c r="AI58" i="44"/>
  <c r="AI90" i="44"/>
  <c r="AI106" i="44"/>
  <c r="AI114" i="44"/>
  <c r="AI130" i="44"/>
  <c r="AI164" i="44"/>
  <c r="AI17" i="44"/>
  <c r="I24" i="55"/>
  <c r="AI33" i="44"/>
  <c r="AI49" i="44"/>
  <c r="AI65" i="44"/>
  <c r="AI81" i="44"/>
  <c r="AI97" i="44"/>
  <c r="AI115" i="44"/>
  <c r="AI131" i="44"/>
  <c r="AI57" i="44"/>
  <c r="AI8" i="44"/>
  <c r="I22" i="55"/>
  <c r="AI24" i="44"/>
  <c r="AI40" i="44"/>
  <c r="AI56" i="44"/>
  <c r="AI72" i="44"/>
  <c r="AI88" i="44"/>
  <c r="AI104" i="44"/>
  <c r="AI116" i="44"/>
  <c r="AI132" i="44"/>
  <c r="AI73" i="44"/>
  <c r="AI15" i="44"/>
  <c r="AI31" i="44"/>
  <c r="AI47" i="44"/>
  <c r="AI63" i="44"/>
  <c r="AI79" i="44"/>
  <c r="AI95" i="44"/>
  <c r="AI111" i="44"/>
  <c r="AI117" i="44"/>
  <c r="AI133" i="44"/>
  <c r="AI71" i="44"/>
  <c r="AI22" i="44"/>
  <c r="AI38" i="44"/>
  <c r="AI54" i="44"/>
  <c r="AI70" i="44"/>
  <c r="AI86" i="44"/>
  <c r="AI102" i="44"/>
  <c r="AI118" i="44"/>
  <c r="AI69" i="44"/>
  <c r="AI13" i="44"/>
  <c r="AI29" i="44"/>
  <c r="I26" i="55"/>
  <c r="AI45" i="44"/>
  <c r="AI61" i="44"/>
  <c r="AI77" i="44"/>
  <c r="AF27" i="60"/>
  <c r="AI93" i="44"/>
  <c r="AI109" i="44"/>
  <c r="AI119" i="44"/>
  <c r="AI20" i="44"/>
  <c r="I25" i="55"/>
  <c r="AI36" i="44"/>
  <c r="AI52" i="44"/>
  <c r="AI68" i="44"/>
  <c r="AI100" i="44"/>
  <c r="AI120" i="44"/>
  <c r="AG134" i="44"/>
  <c r="E8" i="43" s="1"/>
  <c r="E12" i="43" s="1"/>
  <c r="AI11" i="44"/>
  <c r="AI27" i="44"/>
  <c r="AI43" i="44"/>
  <c r="AI59" i="44"/>
  <c r="AI91" i="44"/>
  <c r="AI107" i="44"/>
  <c r="AI121" i="44"/>
  <c r="AI153" i="44"/>
  <c r="AI159" i="44" s="1"/>
  <c r="AG159" i="44"/>
  <c r="AI18" i="44"/>
  <c r="AI34" i="44"/>
  <c r="AI50" i="44"/>
  <c r="AI66" i="44"/>
  <c r="AI82" i="44"/>
  <c r="AI98" i="44"/>
  <c r="AI122" i="44"/>
  <c r="AI154" i="44"/>
  <c r="AI134" i="44" l="1"/>
  <c r="AI141" i="44" s="1"/>
  <c r="I16" i="55"/>
  <c r="AG141" i="44"/>
  <c r="M33" i="53"/>
  <c r="N13" i="53" s="1"/>
  <c r="I30" i="55"/>
  <c r="G20" i="59"/>
  <c r="G21" i="59" s="1"/>
  <c r="D5" i="59"/>
  <c r="F19" i="43"/>
  <c r="F27" i="43" s="1"/>
  <c r="F18" i="43"/>
  <c r="L38" i="59"/>
  <c r="L40" i="59" s="1"/>
  <c r="L39" i="53"/>
  <c r="I58" i="55"/>
  <c r="I69" i="55" s="1"/>
  <c r="AG149" i="44"/>
  <c r="D6" i="59" s="1"/>
  <c r="AI149" i="44" l="1"/>
  <c r="D13" i="59" s="1"/>
  <c r="M37" i="53"/>
  <c r="D8" i="59" s="1"/>
  <c r="N29" i="53"/>
  <c r="N25" i="53"/>
  <c r="N18" i="53"/>
  <c r="N12" i="53"/>
  <c r="I75" i="55"/>
  <c r="D7" i="59"/>
  <c r="F20" i="43"/>
  <c r="F28" i="43" s="1"/>
  <c r="G27" i="43" s="1"/>
  <c r="F26" i="43"/>
  <c r="I76" i="55"/>
  <c r="D10" i="59" l="1"/>
  <c r="G26" i="43"/>
  <c r="I66" i="43" s="1"/>
  <c r="N39" i="53"/>
  <c r="J67" i="43"/>
  <c r="J69" i="43"/>
  <c r="J66" i="43"/>
  <c r="J68" i="43"/>
  <c r="J65" i="43"/>
  <c r="K70" i="43"/>
  <c r="I90" i="55"/>
  <c r="D14" i="59"/>
  <c r="D15" i="59" s="1"/>
  <c r="I68" i="43" l="1"/>
  <c r="I65" i="43"/>
  <c r="I67" i="43"/>
  <c r="I69" i="43"/>
  <c r="J70" i="43"/>
  <c r="I70" i="43" l="1"/>
  <c r="X27" i="60" l="1"/>
  <c r="L134" i="44" l="1"/>
  <c r="L141" i="44" s="1"/>
  <c r="L149" i="44" l="1"/>
  <c r="C13" i="21" l="1"/>
  <c r="D13" i="21" s="1"/>
  <c r="F52" i="43"/>
  <c r="F54" i="43" s="1"/>
  <c r="D28" i="43" s="1"/>
  <c r="E36" i="43"/>
  <c r="E38" i="43" s="1"/>
  <c r="D36" i="43"/>
  <c r="D52" i="43" s="1"/>
  <c r="D54" i="43" s="1"/>
  <c r="D26" i="43" s="1"/>
  <c r="E26" i="43" s="1"/>
  <c r="F38" i="43"/>
  <c r="C27" i="59"/>
  <c r="C28" i="59" s="1"/>
  <c r="E65" i="43" l="1"/>
  <c r="E67" i="43"/>
  <c r="E68" i="43"/>
  <c r="E69" i="43"/>
  <c r="E66" i="43"/>
  <c r="E52" i="43"/>
  <c r="E54" i="43" s="1"/>
  <c r="D27" i="43" s="1"/>
  <c r="E27" i="43" s="1"/>
  <c r="D38" i="43"/>
  <c r="E70" i="43" l="1"/>
  <c r="F65" i="43"/>
  <c r="F66" i="43"/>
  <c r="F68" i="43"/>
  <c r="F67" i="43"/>
  <c r="F69" i="43"/>
  <c r="F70" i="4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<sst xmlns="http://schemas.openxmlformats.org/spreadsheetml/2006/main" count="7767" uniqueCount="1734">
  <si>
    <t>General Instructions for Completing the Tables:</t>
  </si>
  <si>
    <t>San Diego Gas &amp; Electric Co</t>
  </si>
  <si>
    <t>&lt;&lt;&lt;&lt;&lt; Input your PA name here. This will appear on every report Cell B2.</t>
  </si>
  <si>
    <t>2022-2023</t>
  </si>
  <si>
    <t>Reference Years for all tabs</t>
  </si>
  <si>
    <t>All currency will be reported to the dollar, i.e., $0.</t>
  </si>
  <si>
    <t>Follow the legend to guide the input of various data requirements.</t>
  </si>
  <si>
    <t>WORKBOOK DROPDOWN MENU CONTROL</t>
  </si>
  <si>
    <r>
      <t xml:space="preserve">Other than </t>
    </r>
    <r>
      <rPr>
        <b/>
        <sz val="12"/>
        <color theme="1"/>
        <rFont val="Calibri"/>
        <family val="2"/>
        <scheme val="minor"/>
      </rPr>
      <t>Tabs 4 and 5</t>
    </r>
    <r>
      <rPr>
        <sz val="12"/>
        <color theme="1"/>
        <rFont val="Calibri"/>
        <family val="2"/>
        <scheme val="minor"/>
      </rPr>
      <t>, do not add rows.  When adding rows, ensure all formulas are copied.</t>
    </r>
  </si>
  <si>
    <t xml:space="preserve">Tab 4 Program Budget is the primary data entry tab.  Most other tabs are calculations using the data from Tab 4 as the source of data.  </t>
  </si>
  <si>
    <t>Target Exempt</t>
  </si>
  <si>
    <t>Program Type</t>
  </si>
  <si>
    <t>New Business Sector</t>
  </si>
  <si>
    <t>Portfolio Segment</t>
  </si>
  <si>
    <t>All tables totals should be recalculated to ensure footing/cross footing accuracy.</t>
  </si>
  <si>
    <t>Yes</t>
  </si>
  <si>
    <t>Core PA</t>
  </si>
  <si>
    <t>Residential</t>
  </si>
  <si>
    <t>Resource Acquisition</t>
  </si>
  <si>
    <t>Be mindful of print area to ensure footnotes are included when added.</t>
  </si>
  <si>
    <t>No</t>
  </si>
  <si>
    <t>Local Third Party</t>
  </si>
  <si>
    <t>Commercial</t>
  </si>
  <si>
    <t>Market Support</t>
  </si>
  <si>
    <t>SW Third Party</t>
  </si>
  <si>
    <t>Industrial</t>
  </si>
  <si>
    <t>Equity</t>
  </si>
  <si>
    <t>Agricultural</t>
  </si>
  <si>
    <t>Codes and Standards</t>
  </si>
  <si>
    <t>Emerging Tech</t>
  </si>
  <si>
    <t>Public</t>
  </si>
  <si>
    <t>Legend - What do the colors mean</t>
  </si>
  <si>
    <t>WE&amp;T</t>
  </si>
  <si>
    <t>Solid Gray, black font - FORMULA</t>
  </si>
  <si>
    <t>Finance</t>
  </si>
  <si>
    <t>Solid Blue, blue font - DATA INPUT CELL</t>
  </si>
  <si>
    <t>OBF Loan Pool</t>
  </si>
  <si>
    <t>Solid Gold, black font - HEADER/INFORMATION NO-INPUT CELL</t>
  </si>
  <si>
    <t>Specific Tab Instructions:</t>
  </si>
  <si>
    <t>ReadMe</t>
  </si>
  <si>
    <t>Populate Cell A2 with PA name, this will populate PA Name on each tab</t>
  </si>
  <si>
    <t>Tab 0</t>
  </si>
  <si>
    <t>Tab is protected, but no password required to unprotect</t>
  </si>
  <si>
    <t>Tab 1</t>
  </si>
  <si>
    <t>Current Year calculations are based on current effective rates.</t>
  </si>
  <si>
    <t>Total Average Annual Bill Savings by Year  ($) =Electric Average Rate (Res and Non-Res)  $/kwh * Total First Year Electric Net Savings KWH + Gas Average Rate
(Res and Non-Res) 
 $/therm * Total First Year Gas Net Savings Therm</t>
  </si>
  <si>
    <t>Total Average Lifecycle Bill Savings  ($) = Electric Average Rate (Res and Non-Res)  $/kwh * Total Lifecycle Electric Net Savings KWH + Gas Average Rate
(Res and Non-Res) 
 $/therm * Total Lifecycle Gas Net Savings Therm</t>
  </si>
  <si>
    <t>Tab 2</t>
  </si>
  <si>
    <t>This Table applies only to the IOU PAs.</t>
  </si>
  <si>
    <t>Each IOU may customize the "Customer Classes"</t>
  </si>
  <si>
    <t>Tab 3</t>
  </si>
  <si>
    <t>Populate only the blue highlighted cells.  For example, forecasted electric and gas portfolio allocation percentage.</t>
  </si>
  <si>
    <t>Tab 4</t>
  </si>
  <si>
    <t>This is the primary input sheet for most of the data that feeds the other tables.</t>
  </si>
  <si>
    <t>Please add  rows between rows 7 and 129.  Copy an existing row for adding new rows to ensure all formulas carry over. Check to make sure that the formulas in the subtotal include the added rows.</t>
  </si>
  <si>
    <t>"_PA portion" of Statewide programs must be marked as "Core PA" rather than "Statewide".</t>
  </si>
  <si>
    <t>This is 4% of PA PY Spending Budget Request.</t>
  </si>
  <si>
    <t xml:space="preserve"> EM&amp;V - PA section This can range from 27.5%  up to 40% of the EM&amp;V 4% budget.</t>
  </si>
  <si>
    <t>Pulls from Table 4, EM&amp;V - ED section</t>
  </si>
  <si>
    <t>CEC AB 841 section only applies to the IOU PAs.</t>
  </si>
  <si>
    <t>Consider whether OBF Loan pool is included as part of the PA portfolio or not. Tab 9 may need to be adjusted if it is not.</t>
  </si>
  <si>
    <t>Tab 4.1</t>
  </si>
  <si>
    <t>This is the updated version of the required Program Changes table introduced in the 2021 ABAL</t>
  </si>
  <si>
    <t>Each PA may add as many lines to each section without impacting any other workbook tabs.</t>
  </si>
  <si>
    <t>Tab 7</t>
  </si>
  <si>
    <t>Read Col L for data specific instructions/descriptions.</t>
  </si>
  <si>
    <t>OBF Loan Pool calculation in Column C-H includes OBF Loan Pool as part of the PA Portfolio.  Formulas need to be adjusted to exclude this amount if not appropriate to be part of the PA Portfolio</t>
  </si>
  <si>
    <t>"For CCA &amp; RENS in IOU Service Territory Only" section is the CCA/REN Revenue Request.  Unspent/Uncommitted funds for the CCA/REN is disclosed on the CCA's/REN's BBAL template.</t>
  </si>
  <si>
    <t>Tab 8</t>
  </si>
  <si>
    <t>Cells E13 (2022) and K13 (2023), Admin expenditures for non-PA, non-qualifying Third Party &amp; Partnerships (non-Target Exempt Programs) must be manually populated as the forecast admin expenditures from the "Core PA" program type (Tab 4, Col F).  The PA admin formula in Cell E12 will adjust for this manual entry.</t>
  </si>
  <si>
    <t xml:space="preserve">Non IOU PAs need to complete Table 8 C&amp;T for informational purposes </t>
  </si>
  <si>
    <t>Add footnotes to the files as specific for your PA and update any blue references in the existing footnotes.</t>
  </si>
  <si>
    <t xml:space="preserve">Tabs 9 through 16 </t>
  </si>
  <si>
    <t>These tables are required by D.18-05-041 OP 44.</t>
  </si>
  <si>
    <t>Place program in Table based on status category the program falls in. Determine which status category using program status come Jan 1, 2021 (if the 2021 ABAL filing is approved as is).</t>
  </si>
  <si>
    <t xml:space="preserve">If a program is "zeroed out", i.e. has $0 planned in PY 2022 or 2023, but isn't listed in one of the first two "Programs to be closed" status categories, the PAs must list it in the Programs with reduced budgets category, and explain how/why the program is not marked for closure. </t>
  </si>
  <si>
    <t xml:space="preserve">Status </t>
  </si>
  <si>
    <t>Programs to be closed with the disposition of 2022-2023 BBAL</t>
  </si>
  <si>
    <t>Programs to be closed upon completion of commitments</t>
  </si>
  <si>
    <t>Separate from program level table, define/describe where the PA drew a line on which commitments to honor/complete</t>
  </si>
  <si>
    <t>Programs with reduced budgets (&gt;40% budget decrease), to continue in 2022 or 2023</t>
  </si>
  <si>
    <t>Programs that are new in 2022 or 2023</t>
  </si>
  <si>
    <t>These programs have $0 2020 budgets</t>
  </si>
  <si>
    <t>Programs with enhanced budgets (&gt;40% budget increase)</t>
  </si>
  <si>
    <t>Pa Name:</t>
  </si>
  <si>
    <t>Budget Year:</t>
  </si>
  <si>
    <t>Spending Budget Comparison</t>
  </si>
  <si>
    <t>Tab 7 - PA Spending Budget Request (PA Program and EM&amp;V + CEC AB 841)</t>
  </si>
  <si>
    <t>Difference</t>
  </si>
  <si>
    <t>Revenue Requirement or Cost Recovery Comparison</t>
  </si>
  <si>
    <t>Tab 4 - PA Revenue Requirement Request</t>
  </si>
  <si>
    <t>Tab 7 - PA Revenue Requirement Request (Cost Recovery)</t>
  </si>
  <si>
    <t>Program Budget by Cost Category</t>
  </si>
  <si>
    <t>Admin</t>
  </si>
  <si>
    <t>Mktg</t>
  </si>
  <si>
    <t>DINI</t>
  </si>
  <si>
    <t>DI Incentive</t>
  </si>
  <si>
    <t>Tab 4 - Program Budgets</t>
  </si>
  <si>
    <t>Tab 8 - Caps &amp; Targets</t>
  </si>
  <si>
    <t>Tab 9 - Incentives Column, EE Total</t>
  </si>
  <si>
    <t>Unspent/Uncommitted compared to CEC 2020 and beyond</t>
  </si>
  <si>
    <t>Tab 4 - CEC value 2020 and Beyond amount</t>
  </si>
  <si>
    <t>Tab 3 - Table 3d - 2020 and 2021 Unspent/Uncommitted</t>
  </si>
  <si>
    <t>Portfolio Budget Total vs Budget by Function Summary Total</t>
  </si>
  <si>
    <t>Cross Cutting</t>
  </si>
  <si>
    <t>Tab 7 - PA Portfolio Budget by Function</t>
  </si>
  <si>
    <t>Tab 9 - PA Portfolio Budget by Function</t>
  </si>
  <si>
    <t>Codes &amp; Standards</t>
  </si>
  <si>
    <t>(This Table applies only to the IOU PAs)</t>
  </si>
  <si>
    <t>Table 1 -Bill Payer Impacts  -  Rates by Customer Class</t>
  </si>
  <si>
    <r>
      <t>Electric Average Rate (Res and Non-Res)  $/kWh</t>
    </r>
    <r>
      <rPr>
        <b/>
        <vertAlign val="superscript"/>
        <sz val="12"/>
        <rFont val="Times New Roman"/>
        <family val="1"/>
      </rPr>
      <t xml:space="preserve"> 1</t>
    </r>
  </si>
  <si>
    <r>
      <t xml:space="preserve">Gas Average Rate
(Res and Non-Res) 
 $/Therm </t>
    </r>
    <r>
      <rPr>
        <b/>
        <vertAlign val="superscript"/>
        <sz val="12"/>
        <rFont val="Times New Roman"/>
        <family val="1"/>
      </rPr>
      <t>2</t>
    </r>
  </si>
  <si>
    <t>Total Average Annual Bill Savings by Year ($)</t>
  </si>
  <si>
    <t>Total Average Lifecycle Bill Savings ($)</t>
  </si>
  <si>
    <t>Present Rates - System Average</t>
  </si>
  <si>
    <t>1. Electric rates are based on 11/1/2021 current effective rates and based on current allocation factors authorized in 2016 General Rate Case (GRC) Phase 2 D.17-08-030. The allocation factors will be updated January 1, 2022 with updated EE allocation factors authorized in 2019 GRC Phase 2 D.21-07-010.</t>
  </si>
  <si>
    <t>2.  Gas rates are based on 10/1/2021 current effective rates and based on current allocation factors authorized in the 2020 Triennial Cost Allocation Proceeding (TCAP) D.20-02-045.</t>
  </si>
  <si>
    <t>Electric Average Rate (Res and Non-Res)  $/kWh * Total First Year Electric Net Savings KWH + Gas Average Rate
(Res and Non-Res) 
 $/Therm * Total First Year Gas Net Savings Therm</t>
  </si>
  <si>
    <t>Electric Average Rate (Res and Non-Res)  $/kWh * Total Lifecycle Electric Net Savings KWH + Gas Average Rate
(Res and Non-Res) 
 $/Therm * Total Lifecycle Gas Net Savings Therm</t>
  </si>
  <si>
    <t xml:space="preserve">Table 2a - Electric Bill Payer Impacts - Current and Proposed Revenues and Rates, Total and Energy Efficiency, by Customer Class </t>
  </si>
  <si>
    <t>Customer Classes</t>
  </si>
  <si>
    <t>2021 Proposed Energy Efficiency Electric Annual Revenue Change 
 $000</t>
  </si>
  <si>
    <t>2021 Proposed Percentage Change In Electric Revenue and Rates</t>
  </si>
  <si>
    <t>2021 Electric 
Average Rate 
$/kWh</t>
  </si>
  <si>
    <t>2021 Energy Efficiency Portion of Electric Average Rate
$/kWh</t>
  </si>
  <si>
    <t>2022 Proposed Energy Efficiency Electric Annual Revenue Change 
 $000</t>
  </si>
  <si>
    <t>2022 Proposed Percentage Change In Electric Revenue and Rates</t>
  </si>
  <si>
    <t>2022 Electric 
Average Rate 
$/kWh</t>
  </si>
  <si>
    <t>2022 Energy Efficiency Portion of Electric Average Rate
$/kWh</t>
  </si>
  <si>
    <t>2023 Proposed Energy Efficiency Electric Annual Revenue Change 
 $000</t>
  </si>
  <si>
    <t>2023 Proposed Percentage Change In Electric Revenue and Rates</t>
  </si>
  <si>
    <t>2023 Electric 
Average Rate 
$/kWh</t>
  </si>
  <si>
    <t>2023 Energy Efficiency Portion of Electric Average Rate
$/kWh</t>
  </si>
  <si>
    <t>Small Commercial</t>
  </si>
  <si>
    <t>Medium and Large Commercial</t>
  </si>
  <si>
    <t>Street Lighting</t>
  </si>
  <si>
    <t>* = Electric rates based on 11/1/2021 current effective rates and based on current allocation factors authorized in 2016 General Rate Case (GRC) Phase 2 D.17-08-030; the allocation factors will be updated January 1, 2022 with updated EE allocation factors authorized in 2019 GRC Phase 2 D.21-07-010.</t>
  </si>
  <si>
    <t xml:space="preserve">Table 2b - Gas Bill Payer Impacts  - Current and Proposed Revenues and Rates, Total and Energy Efficiency, by Customer Class </t>
  </si>
  <si>
    <t>2021 Proposed Energy Efficiency Gas Annual Revenue Change 
 $000</t>
  </si>
  <si>
    <t>2021 Proposed Percentage Change In Gas Revenue and Rates</t>
  </si>
  <si>
    <t>2021 Gas 
Average Rate 
$/Therm</t>
  </si>
  <si>
    <t>2021 Energy Efficiency Portion of Gas Average Rate
$/Therm</t>
  </si>
  <si>
    <t>2022 Proposed Energy Efficiency Gas Annual Revenue Change 
 $000</t>
  </si>
  <si>
    <t>2022 Proposed Percentage Change In Gas Revenue and Rates</t>
  </si>
  <si>
    <t>2022 Gas 
Average Rate 
$/Therm</t>
  </si>
  <si>
    <t>2022 Energy Efficiency Portion of Gas Average Rate
$/Therm</t>
  </si>
  <si>
    <t>2023 Proposed Energy Efficiency Gas Annual Revenue Change 
 $000</t>
  </si>
  <si>
    <t>2023 Proposed Percentage Change In Gas Revenue and Rates</t>
  </si>
  <si>
    <t>2023 Gas 
Average Rate 
$/Therm</t>
  </si>
  <si>
    <t>2023 Energy Efficiency Portion of Gas Average Rate
$/Therm</t>
  </si>
  <si>
    <t>Core Commercial/Industrial</t>
  </si>
  <si>
    <t>Non-Core Commercial/Industrial</t>
  </si>
  <si>
    <t>** = Based on 10/1/2021 current effective rates Gas rates and based on current allocation factors authorized in the  2020 Triennial Cost Allocation Proceeding (TCAP) D.20-02-045.</t>
  </si>
  <si>
    <t>Table 3 - Budget and Cost Recovery by Funding Source</t>
  </si>
  <si>
    <t>Table 3a - PA Spending Budget Request by Funding Source</t>
  </si>
  <si>
    <t>PA EE Programs and EM&amp;V</t>
  </si>
  <si>
    <t>Annual PA Spending Budget Request (Program and EM&amp;V total)</t>
  </si>
  <si>
    <t xml:space="preserve">CEC AB 841 Program Budget Request </t>
  </si>
  <si>
    <r>
      <t xml:space="preserve">Applicable percentage of difference between funding limitation and 2020 budget (70% for 2022 and 60% for 2023) </t>
    </r>
    <r>
      <rPr>
        <vertAlign val="superscript"/>
        <sz val="12"/>
        <rFont val="Times New Roman"/>
        <family val="1"/>
      </rPr>
      <t>1</t>
    </r>
  </si>
  <si>
    <t>Plus 2020 and Beyond Uncommitted and Unspent Carryover Balance</t>
  </si>
  <si>
    <t>PA Spending Budget Request (PA Program and EM&amp;V + CEC AB 841)</t>
  </si>
  <si>
    <t>1. Per D.21-01-004, the base for calculation for SDG&amp;E is $116,456,311 minus 2020 PY EE Budget of $81,485,692 multiplied by the percentage allocation of 70% for 2022 and 60% for 2023.</t>
  </si>
  <si>
    <t>Table 3b - Budget by Funding Source</t>
  </si>
  <si>
    <t>Portfolio Budget (Before Carryover)</t>
  </si>
  <si>
    <t>2022 Budget</t>
  </si>
  <si>
    <t>2022 %Allocation</t>
  </si>
  <si>
    <t>2023 Budget</t>
  </si>
  <si>
    <t>2023 %Allocation</t>
  </si>
  <si>
    <t>Electric Procurement EE Funds</t>
  </si>
  <si>
    <t>Gas PPP Surcharge Funds</t>
  </si>
  <si>
    <t>Total Funds</t>
  </si>
  <si>
    <t>Table 3c - Revenue Requirement for Cost Recovery by Funding Source</t>
  </si>
  <si>
    <t>Authorized Funding in Rates (including  Unspent/Uncommitted Funds )</t>
  </si>
  <si>
    <t>2022 Revenue Requirement</t>
  </si>
  <si>
    <t>2022 %Allocation after Carryover adjustment</t>
  </si>
  <si>
    <t>2023 Revenue Requirement</t>
  </si>
  <si>
    <t>2023 %Allocation after Carryover adjustment</t>
  </si>
  <si>
    <t>Table 3d - Unspent/Uncommitted Carryover Funds (in positive $ amounts)</t>
  </si>
  <si>
    <t xml:space="preserve">Program Year Unspent/Uncommitted Funds </t>
  </si>
  <si>
    <t xml:space="preserve"> Electric</t>
  </si>
  <si>
    <t>Gas</t>
  </si>
  <si>
    <t xml:space="preserve">Total </t>
  </si>
  <si>
    <t xml:space="preserve">Pre-2020 </t>
  </si>
  <si>
    <r>
      <t xml:space="preserve">2020 </t>
    </r>
    <r>
      <rPr>
        <vertAlign val="superscript"/>
        <sz val="12"/>
        <rFont val="Times New Roman"/>
        <family val="1"/>
      </rPr>
      <t>2</t>
    </r>
  </si>
  <si>
    <r>
      <t xml:space="preserve">2021 </t>
    </r>
    <r>
      <rPr>
        <vertAlign val="superscript"/>
        <sz val="12"/>
        <rFont val="Times New Roman"/>
        <family val="1"/>
      </rPr>
      <t>2</t>
    </r>
  </si>
  <si>
    <r>
      <t xml:space="preserve">2022 </t>
    </r>
    <r>
      <rPr>
        <vertAlign val="superscript"/>
        <sz val="12"/>
        <rFont val="Times New Roman"/>
        <family val="1"/>
      </rPr>
      <t>2</t>
    </r>
  </si>
  <si>
    <t xml:space="preserve">EM&amp;V Unspent/Uncommitted Funds </t>
  </si>
  <si>
    <t>Total Unspent/Uncommitted Funds</t>
  </si>
  <si>
    <t>2. These unspent and uncommitted funds are assigned to the California Energy Commission (CEC) and will be used as directed by California Assembly Bill 841. Any actual uncommitted/unspent funds for 2022 will be trued-up in the IOU's respective electric and gas PPP annual rates advice letter for 2024.</t>
  </si>
  <si>
    <t>Demand Response</t>
  </si>
  <si>
    <t>Energy Efficiency</t>
  </si>
  <si>
    <t>Electric Demand Response Funds</t>
  </si>
  <si>
    <t>Electric Energy Efficiency Funds</t>
  </si>
  <si>
    <t>Natural Gas Public Purpose Funds</t>
  </si>
  <si>
    <t>Total Energy Efficiency Funds</t>
  </si>
  <si>
    <r>
      <t xml:space="preserve"> Program Funds - PA </t>
    </r>
    <r>
      <rPr>
        <vertAlign val="superscript"/>
        <sz val="12"/>
        <rFont val="Palatino"/>
      </rPr>
      <t>5</t>
    </r>
  </si>
  <si>
    <r>
      <t xml:space="preserve"> Program Funds - CEC </t>
    </r>
    <r>
      <rPr>
        <vertAlign val="superscript"/>
        <sz val="12"/>
        <rFont val="Palatino"/>
      </rPr>
      <t>6</t>
    </r>
  </si>
  <si>
    <r>
      <t xml:space="preserve"> Program Funds - REN </t>
    </r>
    <r>
      <rPr>
        <vertAlign val="superscript"/>
        <sz val="12"/>
        <rFont val="Palatino"/>
      </rPr>
      <t>6</t>
    </r>
  </si>
  <si>
    <r>
      <t xml:space="preserve"> Program Funds - CCA </t>
    </r>
    <r>
      <rPr>
        <vertAlign val="superscript"/>
        <sz val="12"/>
        <rFont val="Palatino"/>
      </rPr>
      <t>6</t>
    </r>
  </si>
  <si>
    <r>
      <t xml:space="preserve"> EM&amp;V </t>
    </r>
    <r>
      <rPr>
        <vertAlign val="superscript"/>
        <sz val="12"/>
        <rFont val="Palatino"/>
      </rPr>
      <t>7</t>
    </r>
  </si>
  <si>
    <t>Budget Total</t>
  </si>
  <si>
    <t>Notes:</t>
  </si>
  <si>
    <t>3. Authorized budget excludes reductions from past unspent funds, carryover and is consistent with funding approved in D. 09-09-047, D. 12-11-015, D.14-10-046 and D.15-10-028,  D.18-05-041 and D.21-01-004.</t>
  </si>
  <si>
    <t>4. REN and CCA information provided by all RENS and CCAs and is consistent with their respective ABALs.</t>
  </si>
  <si>
    <t>5. Program Funds represents the total program budget, excluding EM&amp;V.  Only the electric IOU PAs will complete the Demand Response funding columns.</t>
  </si>
  <si>
    <t>6. Only the IOU completes this line and should be consistent table 7.</t>
  </si>
  <si>
    <t>7. This represent total IOU+CCA+REN EM&amp;V.</t>
  </si>
  <si>
    <t>(report budgets to the $--do not round)</t>
  </si>
  <si>
    <t>Table 4 – Budget, Spent, Unspent, Carryover Details</t>
  </si>
  <si>
    <t>New/Existing Program #</t>
  </si>
  <si>
    <t>Discontinued Program #</t>
  </si>
  <si>
    <t>Program Name</t>
  </si>
  <si>
    <t xml:space="preserve"> Business Sector</t>
  </si>
  <si>
    <r>
      <t xml:space="preserve">Pre-2020 Unspent/Uncommitted EE Funds </t>
    </r>
    <r>
      <rPr>
        <b/>
        <vertAlign val="superscript"/>
        <sz val="10"/>
        <rFont val="Arial"/>
        <family val="2"/>
      </rPr>
      <t>6</t>
    </r>
  </si>
  <si>
    <t>2021 Authorized Budget</t>
  </si>
  <si>
    <r>
      <t xml:space="preserve">2021 Forecasted Unspent/ Uncommitted Funds as of 7/31/2021 </t>
    </r>
    <r>
      <rPr>
        <b/>
        <vertAlign val="superscript"/>
        <sz val="10"/>
        <rFont val="Arial"/>
        <family val="2"/>
      </rPr>
      <t>7</t>
    </r>
  </si>
  <si>
    <t>2021 Budget Spent as of 07/31/2021</t>
  </si>
  <si>
    <t>Administrative</t>
  </si>
  <si>
    <t>Marketing/ Outreach</t>
  </si>
  <si>
    <t>Direct Implementation Non-Incentive</t>
  </si>
  <si>
    <t>Incentive/ Rebate</t>
  </si>
  <si>
    <t>2022 PA Spending Budget Request</t>
  </si>
  <si>
    <t xml:space="preserve">2022 PA Pre-2020 Uncommitted and Unspent Carryover  Balance </t>
  </si>
  <si>
    <t>2022 PA Revenue Requirement Request</t>
  </si>
  <si>
    <t>First Year Net KWH</t>
  </si>
  <si>
    <t>First Year Net KW</t>
  </si>
  <si>
    <t>First Year Net Therms (MM)</t>
  </si>
  <si>
    <t>First Year Net Elec CO2 (ton)</t>
  </si>
  <si>
    <t>First Year Net Gas CO2 (ton)</t>
  </si>
  <si>
    <t>Lifecycle Net KWH</t>
  </si>
  <si>
    <t>Lifecycle Net Therms</t>
  </si>
  <si>
    <t>Lifecycle Net Elec CO2 (Ton)</t>
  </si>
  <si>
    <t>Lifecycle Net Gas CO2 (Ton)</t>
  </si>
  <si>
    <t>Incentive/Rebate</t>
  </si>
  <si>
    <t>2023 PA Spending Budget Request</t>
  </si>
  <si>
    <t xml:space="preserve">2023 PA Pre-2020 Uncommitted and Unspent Carryover  Balance </t>
  </si>
  <si>
    <t>2023 PA Revenue Requirement Request</t>
  </si>
  <si>
    <t>SDGE3201</t>
  </si>
  <si>
    <t>SDGE3217</t>
  </si>
  <si>
    <t>SDGE3220</t>
  </si>
  <si>
    <t>SDGE3222</t>
  </si>
  <si>
    <t>SDGE3223</t>
  </si>
  <si>
    <t>SDGE3226</t>
  </si>
  <si>
    <t>SDGE3227</t>
  </si>
  <si>
    <t>SDGE3229</t>
  </si>
  <si>
    <t>SDGE3231</t>
  </si>
  <si>
    <t>SDGE3233</t>
  </si>
  <si>
    <t>SDGE3236</t>
  </si>
  <si>
    <t>SDGE3237</t>
  </si>
  <si>
    <t>SDGE3239</t>
  </si>
  <si>
    <t>SDGE3246</t>
  </si>
  <si>
    <t>SDGE3247</t>
  </si>
  <si>
    <t>SDGE3248</t>
  </si>
  <si>
    <t>SDGE3251</t>
  </si>
  <si>
    <t>SDGE3252</t>
  </si>
  <si>
    <t>SDGE3253</t>
  </si>
  <si>
    <t>SDGE3254</t>
  </si>
  <si>
    <t>SDGE3261</t>
  </si>
  <si>
    <t>SDGE3262</t>
  </si>
  <si>
    <t>SDGE3267</t>
  </si>
  <si>
    <t>SDGE3268</t>
  </si>
  <si>
    <t>SDGE3280</t>
  </si>
  <si>
    <t>SDGE3317</t>
  </si>
  <si>
    <t>SDGE3322</t>
  </si>
  <si>
    <t>SDGE4001</t>
  </si>
  <si>
    <t>SDGE4002</t>
  </si>
  <si>
    <t>SDGE4003</t>
  </si>
  <si>
    <t>SDGE4004</t>
  </si>
  <si>
    <t>SDGE4006</t>
  </si>
  <si>
    <t>SDGE4007</t>
  </si>
  <si>
    <t>SDGE4009</t>
  </si>
  <si>
    <t>SDGE4010</t>
  </si>
  <si>
    <t>SDGE4011</t>
  </si>
  <si>
    <t>SDGE4012</t>
  </si>
  <si>
    <t>SDGE4040</t>
  </si>
  <si>
    <t>SDGE_SW_CSA_Natl</t>
  </si>
  <si>
    <t>SDGE_SW_CSA_Natl_PA</t>
  </si>
  <si>
    <t>SDGE_SW_CSA_Appl</t>
  </si>
  <si>
    <t>SDGE_SW_CSA_Appl_PA</t>
  </si>
  <si>
    <t>SDGE_SW_CSA_Bldg</t>
  </si>
  <si>
    <t>SDGE_SW_CSA_Bldg_PA</t>
  </si>
  <si>
    <t>SDGE_SW_ETP_Elec</t>
  </si>
  <si>
    <t>SDGE_SW_ETP_Elec_PA</t>
  </si>
  <si>
    <t>SDGE_SW_IP_Gov</t>
  </si>
  <si>
    <t>SDGE_SW_IP_Gov_PA</t>
  </si>
  <si>
    <t>SDGE_SW_IP_Colleges</t>
  </si>
  <si>
    <t>SDGE_SW_IP_Colleges_PA</t>
  </si>
  <si>
    <t>SDGE_SW_MCWH</t>
  </si>
  <si>
    <t>SDGE_SW_MCWH_PA</t>
  </si>
  <si>
    <t>SDGE_SW_FS</t>
  </si>
  <si>
    <t>SDGE_SW_FS_PA</t>
  </si>
  <si>
    <t>SDGE_SW_UL</t>
  </si>
  <si>
    <t>SDGE_SW_UL_PA</t>
  </si>
  <si>
    <t>SDGE_SW_HVAC_Up</t>
  </si>
  <si>
    <t>SDGE_SW_HVAC_Up_PA</t>
  </si>
  <si>
    <t>SDGE_SW_PLA</t>
  </si>
  <si>
    <t>SDGE_SW_PLA_PA</t>
  </si>
  <si>
    <t>SDGE_SW_WET_CC</t>
  </si>
  <si>
    <t>SDGE_SW_WET_CC_PA</t>
  </si>
  <si>
    <t>SDGE_SW_WET_Work</t>
  </si>
  <si>
    <t>SDGE_SW_WET_Work_PA</t>
  </si>
  <si>
    <t>SDGE_SW_WP</t>
  </si>
  <si>
    <t>SDGE_SW_WP_PA</t>
  </si>
  <si>
    <t>SDGE_SW_HVAC_QIQM</t>
  </si>
  <si>
    <t>SDGE_SW_HVAC_QIQM_PA</t>
  </si>
  <si>
    <t>SDGE_SW_ETP_Gas</t>
  </si>
  <si>
    <t>SDGE_SW_ETP_Gas_PA</t>
  </si>
  <si>
    <t>SDGE_SW_NC_NonRes_Ag_electric</t>
  </si>
  <si>
    <t>SDGE_SW_NC_NonRes_Ag_electric_PA</t>
  </si>
  <si>
    <t>SDGE_SW_NC_NonRes_Com_electric</t>
  </si>
  <si>
    <t>SDGE_SW_NC_NonRes_Com_electric_PA</t>
  </si>
  <si>
    <t>SDGE_SW_NC_NonRes_Ind_electric</t>
  </si>
  <si>
    <t>SDGE_SW_NC_NonRes_Ind_electric_PA</t>
  </si>
  <si>
    <t>SDGE_SW_NC_NonRes_Pub_electric</t>
  </si>
  <si>
    <t>SDGE_SW_NC_NonRes_Pub_electric_PA</t>
  </si>
  <si>
    <t>SDGE_SW_NC_NonRes_Res_electric</t>
  </si>
  <si>
    <t>SDGE_SW_NC_NonRes_Res_electric_PA</t>
  </si>
  <si>
    <t>SDGE_SW_NC_NonRes_Ag_mixed</t>
  </si>
  <si>
    <t>SDGE_SW_NC_NonRes_Ag_mixed_PA</t>
  </si>
  <si>
    <t>SDGE_SW_NC_NonRes_Com_mixed</t>
  </si>
  <si>
    <t>SDGE_SW_NC_NonRes_Com_mixed_PA</t>
  </si>
  <si>
    <t>SDGE_SW_NC_NonRes_Ind_mixed</t>
  </si>
  <si>
    <t>SDGE_SW_NC_NonRes_Ind_mixed_PA</t>
  </si>
  <si>
    <t>SDGE_SW_NC_NonRes_Pub_mixed</t>
  </si>
  <si>
    <t>SDGE_SW_NC_NonRes_Pub_mixed_PA</t>
  </si>
  <si>
    <t>SDGE_SW_NC_NonRes_Res_mixed</t>
  </si>
  <si>
    <t>SDGE_SW_NC_NonRes_Res_mixed_PA</t>
  </si>
  <si>
    <t>SDGE_SW_NC_Res_electric</t>
  </si>
  <si>
    <t>SDGE_SW_NC_Res_electric_PA</t>
  </si>
  <si>
    <t>SDGE_SW_NC_Res_mixed</t>
  </si>
  <si>
    <t>SDGE_SW_NC_Res_mixed_PA</t>
  </si>
  <si>
    <t>PA PROGRAM TOTAL</t>
  </si>
  <si>
    <r>
      <t xml:space="preserve">EM&amp;V (PA &amp; ED Portions) Total </t>
    </r>
    <r>
      <rPr>
        <b/>
        <vertAlign val="superscript"/>
        <sz val="10"/>
        <rFont val="Arial"/>
        <family val="2"/>
      </rPr>
      <t>5</t>
    </r>
  </si>
  <si>
    <t>SDGE3281</t>
  </si>
  <si>
    <t>EM&amp;V - PA</t>
  </si>
  <si>
    <t>EM&amp;V - ED</t>
  </si>
  <si>
    <t>EM&amp;V TOTAL</t>
  </si>
  <si>
    <t>PA Program and EM&amp;V Total</t>
  </si>
  <si>
    <t>CEC AB 841 Program Budget--IOU PA only</t>
  </si>
  <si>
    <r>
      <t xml:space="preserve">Applicable Annual % of difference between funding limitation &amp; 2020 EE ABAL budget </t>
    </r>
    <r>
      <rPr>
        <vertAlign val="superscript"/>
        <sz val="11"/>
        <rFont val="Calibri"/>
        <family val="2"/>
        <scheme val="minor"/>
      </rPr>
      <t>3</t>
    </r>
  </si>
  <si>
    <t xml:space="preserve">IOU 2020 and Beyond Uncommitted and Unspent Carryover Balance </t>
  </si>
  <si>
    <t>CEC AB 841 Total</t>
  </si>
  <si>
    <r>
      <t>Financing Pilot</t>
    </r>
    <r>
      <rPr>
        <b/>
        <vertAlign val="superscript"/>
        <sz val="10"/>
        <rFont val="Arial"/>
        <family val="2"/>
      </rPr>
      <t>2</t>
    </r>
    <r>
      <rPr>
        <b/>
        <sz val="10"/>
        <rFont val="Arial"/>
        <family val="2"/>
      </rPr>
      <t xml:space="preserve"> Programs </t>
    </r>
  </si>
  <si>
    <t>SW-FIN-New Finance Offerings</t>
  </si>
  <si>
    <t>Finance Pilot ME&amp;O OBR</t>
  </si>
  <si>
    <t>OBR Information Systems Activities</t>
  </si>
  <si>
    <t>SW-FIN-Finance Pilots - SDG&amp;E Administration</t>
  </si>
  <si>
    <t>3325B</t>
  </si>
  <si>
    <t>SW-FIN-Finance Pilots Credit Enhancement</t>
  </si>
  <si>
    <t>Financing Pilot Programs Total</t>
  </si>
  <si>
    <t>ME&amp;O &amp; ESA</t>
  </si>
  <si>
    <r>
      <t>ME&amp;O</t>
    </r>
    <r>
      <rPr>
        <vertAlign val="superscript"/>
        <sz val="10"/>
        <rFont val="Arial"/>
        <family val="2"/>
      </rPr>
      <t>1</t>
    </r>
  </si>
  <si>
    <r>
      <t>ESA</t>
    </r>
    <r>
      <rPr>
        <vertAlign val="superscript"/>
        <sz val="10"/>
        <rFont val="Arial"/>
        <family val="2"/>
      </rPr>
      <t>4</t>
    </r>
  </si>
  <si>
    <t>Notes: (PA to add as needed, e.g., relevant advice letter references, decision references and any other needed explanations.)</t>
  </si>
  <si>
    <t>1. ME&amp;O requested budget for 2021 per AL 3498-E/3835-G.  2021 was the final year of SW ME&amp;O.</t>
  </si>
  <si>
    <t>2. Additional program budgets were authorized via D.21-08-006 and will be funded through incremental ratepayer funding via the Public Purpose Program charge.</t>
  </si>
  <si>
    <t>3. Per D.21-01-004, percentage allocation is 70% for 2022 and 60% for 2023.  For SDG&amp;E, the base for calculation is $116,456,311 minus 2020 PY EE Budget of $81,485,692.</t>
  </si>
  <si>
    <t>4 ESA 2021 budget as requested in Decision D.21-06-015 ATT 1, Table 11.</t>
  </si>
  <si>
    <t xml:space="preserve">5. For all PAs, EM&amp;V costs only includes IOU's Total EM&amp;V budget (PA + ED).  For the IOU EM&amp;V budget it does not include REN or CCAs EM&amp;V budget. </t>
  </si>
  <si>
    <t>6. PAs have the option of inputting by program or by total</t>
  </si>
  <si>
    <t>7. The forecasted Unspent/Uncommitted funds for Program Year 2021 are $40,413,351.</t>
  </si>
  <si>
    <t xml:space="preserve">Table 4.1– 2022- 2023 Program Changes </t>
  </si>
  <si>
    <t>(report budgets to the $--do not round; add rows as needed)</t>
  </si>
  <si>
    <t>PA Justification</t>
  </si>
  <si>
    <t>Third Party Implementer or Core</t>
  </si>
  <si>
    <t>Statewide or Local</t>
  </si>
  <si>
    <t>Programs to be Closed with the Disposition of 2022-2023 ABAL</t>
  </si>
  <si>
    <t>% change</t>
  </si>
  <si>
    <t>2020 Claimed TRC</t>
  </si>
  <si>
    <t>2021 (Q2) Claimed TRC</t>
  </si>
  <si>
    <t>2022 Filed TRC</t>
  </si>
  <si>
    <t>2023 Filed TRC</t>
  </si>
  <si>
    <t>2021 Budget</t>
  </si>
  <si>
    <t>Year Program Started</t>
  </si>
  <si>
    <t>For existing third party implemented programs, MM/YY Program was due to sunset prior to PY 2022-2023 ABAL planning and new 3P contracting</t>
  </si>
  <si>
    <t>For existing third party implemented programs, MM/YY Program is extended to as a result of PY 2022-2023 ABAL planning and timing for new 3P contracts' ramp up</t>
  </si>
  <si>
    <t>This program will be replaced by new 3P that is serving this sector.</t>
  </si>
  <si>
    <t>Core</t>
  </si>
  <si>
    <t>Local</t>
  </si>
  <si>
    <t xml:space="preserve">SDGE3260 - Local-IDSM-ME&amp;O-Local Marketing (EE) </t>
  </si>
  <si>
    <t>NA</t>
  </si>
  <si>
    <t>12/21</t>
  </si>
  <si>
    <t>The program will be replace by a new SW program that serves this sector</t>
  </si>
  <si>
    <t>SDGE3255 - SW-WE&amp;T - Connections</t>
  </si>
  <si>
    <t>Statewide</t>
  </si>
  <si>
    <t>SDGE3266 -LInstP-CA Department of Corrections Partnership</t>
  </si>
  <si>
    <t xml:space="preserve">SDGE3269 - LInstP-State of California/IOU </t>
  </si>
  <si>
    <t>SDGE3204 - SW-CALS-Plug Load and Appliances-POS Rebates</t>
  </si>
  <si>
    <t xml:space="preserve">SDGE3217 - Comprehensive Audit Program (CAP) </t>
  </si>
  <si>
    <t>12/22</t>
  </si>
  <si>
    <t xml:space="preserve">SDGE3220 - SW-COM-Calculated Incentives (EEBI) </t>
  </si>
  <si>
    <t xml:space="preserve">SDGE3223 - SW-COM-Deemed Incentives (EEBR) </t>
  </si>
  <si>
    <t xml:space="preserve">SDGE3226 - SW-COM Direct Install (BES) </t>
  </si>
  <si>
    <t xml:space="preserve">SDGE3229 - Comprehensive Audit Program - Ind (CAP) </t>
  </si>
  <si>
    <t>9/22</t>
  </si>
  <si>
    <t xml:space="preserve">SDGE3231 - SW-IND – Calculated Incentives – Calc (EEBI) </t>
  </si>
  <si>
    <t xml:space="preserve">SDGE3233 - SW-IND-Deemed Incentives (EEBR) </t>
  </si>
  <si>
    <t xml:space="preserve">SDGE3236 - Comprehensive Audit Program - Ag (CAP) </t>
  </si>
  <si>
    <t xml:space="preserve">SDGE3237 - SW-Ag – Calculated Incentives – Calc (EEBI) </t>
  </si>
  <si>
    <t xml:space="preserve">SDGE3239 - SW-Ag-Deemed Incentives (EEBR) </t>
  </si>
  <si>
    <t xml:space="preserve">SDGE3322 - Streamline Ag Efficiency </t>
  </si>
  <si>
    <t xml:space="preserve">SDGE3227 - SW-IND-Strategic Energy Management </t>
  </si>
  <si>
    <t xml:space="preserve">SDGE3261 - Local-IDSM-ME&amp;O-Behavioral Programs (EE) </t>
  </si>
  <si>
    <t xml:space="preserve">SDGE3267 - LInstP-California Community College Partnerships </t>
  </si>
  <si>
    <t xml:space="preserve">SDGE3268 - LInstP-UC/CSU/IOU Partnership </t>
  </si>
  <si>
    <t>Programs to be Closed with the completion of Commitments</t>
  </si>
  <si>
    <t>N/A - none</t>
  </si>
  <si>
    <t>PA justification</t>
  </si>
  <si>
    <t>Third party implementer or Core</t>
  </si>
  <si>
    <t>Programs with reduced budgets (&gt;40% budget decrease)</t>
  </si>
  <si>
    <t>Year program started</t>
  </si>
  <si>
    <t>For existing third party implemented programs, MM/YY Program is extended to as a result of PY 2022-2023 ABAL planning and timing for new 3P contracts ramp up , or mark "NEW 3P" program if program is result of  3P solicitation process per D1801004.</t>
  </si>
  <si>
    <t>Program will only be serving some public sector customers during 2022</t>
  </si>
  <si>
    <t>SDGE3220 - SW-COM-Calculated Incentives-Calculated</t>
  </si>
  <si>
    <t>Program is no longer actively accepting new applications and will be closing out open projects.</t>
  </si>
  <si>
    <t>SDGE3222 - SW-COM-Calculated Incentives-Savings by Design</t>
  </si>
  <si>
    <t>6/24</t>
  </si>
  <si>
    <t>12/24</t>
  </si>
  <si>
    <t>SDGE3223 - SW-COM-Deemed Incentives-Commercial Rebates</t>
  </si>
  <si>
    <t>SDGE3226 - SW-COM Direct Install</t>
  </si>
  <si>
    <t>Program will be closing down for SW program (currently closing active projects)</t>
  </si>
  <si>
    <t>SDGE3246 - SW-ET-Technology Introduction Support</t>
  </si>
  <si>
    <t>SDGE3248 - SW-ET-Technology Deployment Support</t>
  </si>
  <si>
    <t>Program is not accepting new application and closing out projects</t>
  </si>
  <si>
    <t>SDGE3317 - HOPPs - Building Retro-Commissioning</t>
  </si>
  <si>
    <t>Program was targeted to be operational in 2021, however the solicitation was not able to finalize and SDG&amp;E had to restart the solicitation.  It is now targeted to be running for a partial year in 2022.</t>
  </si>
  <si>
    <t>SDGE4001 - Single Family Program</t>
  </si>
  <si>
    <t>SDGE3247 - SW-ET-Technology Assessment Support - 2023</t>
  </si>
  <si>
    <t xml:space="preserve">Program ran for a part of the 2021 year and a full year in 2022 </t>
  </si>
  <si>
    <t>Third-Party Implementer</t>
  </si>
  <si>
    <t>SDGE_SW_HVAC_Up_PA - SW Upstream HVAC Program (Utility)</t>
  </si>
  <si>
    <t>Program targeted to run a part of the 2021 year and a full year in 2022</t>
  </si>
  <si>
    <t>SDGE_SW_PLA - SW Plug Load and Appliances</t>
  </si>
  <si>
    <t>SDGE_SW_PLA_PA - SW Plug Load and Appliances (Utility)</t>
  </si>
  <si>
    <t xml:space="preserve">Increased local activities and initiatives required to align with and support the Statewide Codes and Standards Advocacy programs administration through developing and providing local code compliance trainings, resources and tools.  </t>
  </si>
  <si>
    <t>SDGE3251 - SW C&amp;S - Compliance Enhancement</t>
  </si>
  <si>
    <t>SDGE4011 - K-12 Customer Services Program</t>
  </si>
  <si>
    <t>SDGE4012 - Federal Customer Services Program</t>
  </si>
  <si>
    <t xml:space="preserve">Additional support required for the expanded advocacy activities and scope under the Statewide Codes and Standards Advocacy programs at the state level administration.  </t>
  </si>
  <si>
    <t>SDGE_SW_CSA_Appl_PA - SW Codes &amp; Standards Advocacy - State Appliance Standards (Utility) - 2023</t>
  </si>
  <si>
    <t>Additional support required for the expanded advocacy activities and scope under the Statewide Codes and Standards Advocacy programs at the national level administration.</t>
  </si>
  <si>
    <t>SDGE_SW_CSA_Natl_PA - SW Codes &amp; Standards Advocacy - National Codes &amp; Standards Advocacy (Utility) - 2023</t>
  </si>
  <si>
    <t>Program runs for part of the year in 2022 and a full year in 2023</t>
  </si>
  <si>
    <t>SDGE4001 - Single Family Program - 2023</t>
  </si>
  <si>
    <t>MM/YY program to start</t>
  </si>
  <si>
    <t>MM/YY Program is due to sunset; and flag as "NEW 3P" program if program is result of  3P solicitation process per D1801004</t>
  </si>
  <si>
    <t>For existing third party implemented programs, MM/YY Program is extended to as a result of PY 2022-2023 ABAL planning and timing for new 3P contracts ramp up , or mark "NEW 3P" program if program is result of  3P solicitation process per D1801004</t>
  </si>
  <si>
    <t>Solicitation is expected to finalize</t>
  </si>
  <si>
    <t>SDGE4001 -Single Family Program</t>
  </si>
  <si>
    <t>SDGE4010 - Local Government Program</t>
  </si>
  <si>
    <t>SDGE4009 - Agriculture Program</t>
  </si>
  <si>
    <t>SDGE4040 - Residential Behavioral Program</t>
  </si>
  <si>
    <t>SDGE4006 - Industrial Program</t>
  </si>
  <si>
    <t>SDGE4007 - Industrial Port Tenants Program</t>
  </si>
  <si>
    <t>SDGE_SW_HVAC_QIQM - SW Residential HVAC QIQM Pilot Program</t>
  </si>
  <si>
    <t>SDGE_SW_HVAC_QIQM_PA - SW Residential HVAC QIQM Pilot Program (Utility)</t>
  </si>
  <si>
    <t>Table 5 - Committed Energy Efficiency Program Funding - Funds Not Yet Spent as of 7/31/2021</t>
  </si>
  <si>
    <t xml:space="preserve">Accrued funds not yet spent </t>
  </si>
  <si>
    <t>Electric Procurement Funds</t>
  </si>
  <si>
    <t>Category</t>
  </si>
  <si>
    <t>Total*</t>
  </si>
  <si>
    <t>2017 and Prior to date EM&amp;V Funds</t>
  </si>
  <si>
    <t>2017 and Prior to date Program Funds - Utility</t>
  </si>
  <si>
    <t>2017 and Prior to date Program Funds - REN</t>
  </si>
  <si>
    <t>2017 and Prior to date Program Funds - CCA</t>
  </si>
  <si>
    <t>2018 to date EM&amp;V Funds</t>
  </si>
  <si>
    <t>2018 to date Program Funds - Utility</t>
  </si>
  <si>
    <t>2018 to date Program Funds - REN</t>
  </si>
  <si>
    <t>2018 to date Program Funds - CCA</t>
  </si>
  <si>
    <t>2019 to date EM&amp;V Funds</t>
  </si>
  <si>
    <t>2019 to date Program Funds - Utility</t>
  </si>
  <si>
    <t>2019 to date Program Funds - REN</t>
  </si>
  <si>
    <t>2019 to date Program Funds - CCA</t>
  </si>
  <si>
    <t>2020 to date EM&amp;V Funds</t>
  </si>
  <si>
    <t>2020 to date Program Funds - Utility</t>
  </si>
  <si>
    <t>2020 to date Program Funds - REN</t>
  </si>
  <si>
    <t>2020 to date Program Funds - CCA</t>
  </si>
  <si>
    <t>2021 to date EM&amp;V Funds</t>
  </si>
  <si>
    <t>2021 to date Program Funds - Utility</t>
  </si>
  <si>
    <t>2021 to date Program Funds - REN</t>
  </si>
  <si>
    <t>2021 to date Program Funds - CCA</t>
  </si>
  <si>
    <t>* Includes year-to-date July 2021 commitment cancellations.</t>
  </si>
  <si>
    <t>Table 6 - Statewide Programs</t>
  </si>
  <si>
    <t>(Col D)*(IOU 'Electric Proportional Share' from INPUT TABLE) +
[(1-Col D)*(IOU 'Gas Proportional Share' from INPUT TABLE)]</t>
  </si>
  <si>
    <t>Col D</t>
  </si>
  <si>
    <t>Col E</t>
  </si>
  <si>
    <t>Col F</t>
  </si>
  <si>
    <t>Col G</t>
  </si>
  <si>
    <t>Col H</t>
  </si>
  <si>
    <t xml:space="preserve">Statewide Program* </t>
  </si>
  <si>
    <t>Lead IOU</t>
  </si>
  <si>
    <r>
      <t xml:space="preserve">2020 Program Contract Budget
</t>
    </r>
    <r>
      <rPr>
        <b/>
        <sz val="10"/>
        <rFont val="Calibri"/>
        <family val="2"/>
        <scheme val="minor"/>
      </rPr>
      <t>(Total for all IOUs)**</t>
    </r>
  </si>
  <si>
    <r>
      <t xml:space="preserve">2021 Program Contract Budget
</t>
    </r>
    <r>
      <rPr>
        <b/>
        <sz val="10"/>
        <rFont val="Calibri"/>
        <family val="2"/>
        <scheme val="minor"/>
      </rPr>
      <t>(Total for all IOUs)**</t>
    </r>
  </si>
  <si>
    <r>
      <t xml:space="preserve">2022 Program Contract Budget
</t>
    </r>
    <r>
      <rPr>
        <b/>
        <sz val="10"/>
        <rFont val="Calibri"/>
        <family val="2"/>
        <scheme val="minor"/>
      </rPr>
      <t>(Total for all IOUs)**</t>
    </r>
  </si>
  <si>
    <r>
      <t xml:space="preserve">2023 Program Contract Budget
</t>
    </r>
    <r>
      <rPr>
        <b/>
        <sz val="10"/>
        <rFont val="Calibri"/>
        <family val="2"/>
        <scheme val="minor"/>
      </rPr>
      <t>(Total for all IOUs)**</t>
    </r>
  </si>
  <si>
    <r>
      <t xml:space="preserve">Expected or Actual Contract Execution Launch Date
</t>
    </r>
    <r>
      <rPr>
        <b/>
        <sz val="10"/>
        <rFont val="Calibri"/>
        <family val="2"/>
        <scheme val="minor"/>
      </rPr>
      <t>(MM/YYYY)***</t>
    </r>
  </si>
  <si>
    <t>Percent Electric</t>
  </si>
  <si>
    <r>
      <t xml:space="preserve">Combined (Electric &amp; Gas) Proportional Contribution to Contract Cost per Load-Share
</t>
    </r>
    <r>
      <rPr>
        <sz val="11"/>
        <rFont val="Calibri"/>
        <family val="2"/>
        <scheme val="minor"/>
      </rPr>
      <t>(Either as reflected in co-funding agreement, or expected in co-funding agreement. Funding share may be within +/-20% of Target per formula in row 1 above)</t>
    </r>
  </si>
  <si>
    <t>2020 Program Contract Expenditures by IOU**</t>
  </si>
  <si>
    <t>2020 IOU Administrative Expenditures^</t>
  </si>
  <si>
    <t>2021 Total Program Contract Expenditures, as Reported by Lead IOU** (YTD as of July 31, 2021)</t>
  </si>
  <si>
    <t>2021 IOU Administrative Expenditures (YTD as of July 31, 2021)^</t>
  </si>
  <si>
    <t>2022 IOU Administrative Budgets^</t>
  </si>
  <si>
    <t>2023 IOU Administrative Budgets^</t>
  </si>
  <si>
    <t>PG&amp;E</t>
  </si>
  <si>
    <t>SDG&amp;E</t>
  </si>
  <si>
    <t>SCE</t>
  </si>
  <si>
    <t>SCG</t>
  </si>
  <si>
    <t>2021 Total Contract Expenditures</t>
  </si>
  <si>
    <t xml:space="preserve">Workforce education, and training:  Career and workforce readiness </t>
  </si>
  <si>
    <t>Res New Construction (all electric)</t>
  </si>
  <si>
    <t>Res New Construction (mixed fuel)</t>
  </si>
  <si>
    <t>NonRes New Construction (all electric)</t>
  </si>
  <si>
    <t>NonRes New Construction (mixed fuel)</t>
  </si>
  <si>
    <t>Codes and Standards Advocacy (Appl)</t>
  </si>
  <si>
    <t>Codes and Standards Advocacy (Bldg)</t>
  </si>
  <si>
    <t>Codes and Standards Advocacy (Natl)</t>
  </si>
  <si>
    <t>Institutional Partnerships, DGS &amp; Dept of Corrections</t>
  </si>
  <si>
    <t>WE&amp;T K-12 Connections</t>
  </si>
  <si>
    <t>Water/wastewater pumping</t>
  </si>
  <si>
    <t>Lighting (Upstream)</t>
  </si>
  <si>
    <t>ETP, electric</t>
  </si>
  <si>
    <t>Institutional Partnerships, UC/CSU/CCC</t>
  </si>
  <si>
    <t>ETP, gas</t>
  </si>
  <si>
    <t>Food Service POS</t>
  </si>
  <si>
    <t>Midstream Comm Water Heating</t>
  </si>
  <si>
    <t>Res HVAC QI/QM</t>
  </si>
  <si>
    <t>Plug Load and Appliance</t>
  </si>
  <si>
    <t>Upstream HVAC (Comm + Res)</t>
  </si>
  <si>
    <t>Total</t>
  </si>
  <si>
    <t xml:space="preserve">*Modify rows as needed to reflect consolidation or division of a program category per solicitation approach or contracts. Ultimately there should be one line per executed 3P contract. </t>
  </si>
  <si>
    <r>
      <t xml:space="preserve">**The contract budget or signed contract amount </t>
    </r>
    <r>
      <rPr>
        <b/>
        <sz val="12"/>
        <rFont val="Calibri"/>
        <family val="2"/>
        <scheme val="minor"/>
      </rPr>
      <t>for a given year</t>
    </r>
    <r>
      <rPr>
        <sz val="12"/>
        <rFont val="Calibri"/>
        <family val="2"/>
        <scheme val="minor"/>
      </rPr>
      <t xml:space="preserve"> accounts for the anticipated launch date of the program. </t>
    </r>
    <r>
      <rPr>
        <b/>
        <sz val="12"/>
        <rFont val="Calibri"/>
        <family val="2"/>
        <scheme val="minor"/>
      </rPr>
      <t>Program contract budgets reflect third party implementation contract values and expenditures.</t>
    </r>
  </si>
  <si>
    <t>^ Administrative budgets for statewide programs are IOU specific and are filed under separate program IDs. They include all non-contract program expenditures which cover coordination, support and management.</t>
  </si>
  <si>
    <t>***Launch date assumes that the signed contracts filed via AL are approved by ED in 90-days, where applicable.</t>
  </si>
  <si>
    <t>BP Decision (D.18-05-041): OP 23. The 25 percent requirement for statewide funding articulated in D.16-08-019 shall be calculated as a proportion of the utility program administrator’s total portfolio budget, including evaluation, measurement, and verification funding, but excluding funding allocated to other program administrators for other (non-statewide) programs. The percentage requirement for statewide program funding for the Southern California Gas Company shall be reduced to 15 percent, but remain 25 percent for the other utility program administrators consistent with D.16-08-019.</t>
  </si>
  <si>
    <t>INPUT TABLE: DO NOT MODIFY</t>
  </si>
  <si>
    <t>IOU</t>
  </si>
  <si>
    <t>Percent PPP Electric</t>
  </si>
  <si>
    <t>Percent PPP Gas</t>
  </si>
  <si>
    <t>Electric Proportional Share</t>
  </si>
  <si>
    <t>Gas Proportional Share</t>
  </si>
  <si>
    <t>SoCalGas</t>
  </si>
  <si>
    <t>ADVICE LETTER 3268-E-A/2701-G-A</t>
  </si>
  <si>
    <t>(San Diego Gas &amp; Electric Company - U902 M)</t>
  </si>
  <si>
    <t>ADVICE LETTER 5346-G-A</t>
  </si>
  <si>
    <t>(Southern California Gas Company - U904 G)</t>
  </si>
  <si>
    <t>ADVICE LETTER 3861-E-A</t>
  </si>
  <si>
    <t>(Southern California Edison Company - U338 E)</t>
  </si>
  <si>
    <t>ADVICE LETTER 5373-E-A/4009-G-A</t>
  </si>
  <si>
    <t>(Pacific Gas &amp; Electric Company – U39 M)</t>
  </si>
  <si>
    <t>Table 7 - PA Program Year Budget Savings</t>
  </si>
  <si>
    <t>FORECAST ENERGY SAVINGS (Net)</t>
  </si>
  <si>
    <t>Line</t>
  </si>
  <si>
    <t>Sector</t>
  </si>
  <si>
    <t>Program Year (PY) 2022 Budget</t>
  </si>
  <si>
    <t>PA forecast kWh</t>
  </si>
  <si>
    <t>PA forecast kW</t>
  </si>
  <si>
    <t>PA forecast therms (MM)</t>
  </si>
  <si>
    <t>PA Forecast Elec CO2</t>
  </si>
  <si>
    <t>PA Forecast GasCO2</t>
  </si>
  <si>
    <t>Program Year (PY) 2023 Budget</t>
  </si>
  <si>
    <t>Row Notes--Delete for Final Submittal</t>
  </si>
  <si>
    <t>Resource Acquisition Program Segment</t>
  </si>
  <si>
    <t xml:space="preserve">DO NOT CHANGE ANYTHING ON THE TABLE TO ALLOW ED TO MATCH ALL ENTIRES ON </t>
  </si>
  <si>
    <t>THE TABLES ACROSS ALL PAs.</t>
  </si>
  <si>
    <t>PA Subtotal (does not include ESA budget and savings)</t>
  </si>
  <si>
    <t>Do not include ESA budget</t>
  </si>
  <si>
    <t>Resource Acquisition Forecasted Total System Benefit (TSB)</t>
  </si>
  <si>
    <t>Informational Only for 2022-2023 (D.21-05-031, p.53)</t>
  </si>
  <si>
    <t>Resource Acquisition Forecasted Total Resource Cost (TRC)</t>
  </si>
  <si>
    <t>Cost-effectiveness ratios shall also be calculated on only the resource acquisition portion of the portfolio, and must exceed 1.0 on a forecast basis. (D.21-05-031, p.22 &amp; 53)</t>
  </si>
  <si>
    <t>Portfolio Forecasted Portfolio Administrator Cost (PAC)</t>
  </si>
  <si>
    <t>Market Support Program Segment</t>
  </si>
  <si>
    <t>Portfolio Forecasted Total Resource Cost (TRC)</t>
  </si>
  <si>
    <t>Cost-effectiveness ratios shall also be calculated on only the resource acquisition portion of the portfolio, and must exceed 1.0 on a forecast basis. (D.21-05-031, p.22)</t>
  </si>
  <si>
    <t>Equity Program Segment</t>
  </si>
  <si>
    <t>Portfolio</t>
  </si>
  <si>
    <t>CPUC Savings Goal ( w/o C&amp;S)</t>
  </si>
  <si>
    <t>Forecast savings as % of CPUC Savings Goal (w/o C&amp;S)</t>
  </si>
  <si>
    <r>
      <t xml:space="preserve">Total EM&amp;V </t>
    </r>
    <r>
      <rPr>
        <b/>
        <vertAlign val="superscript"/>
        <sz val="11"/>
        <rFont val="Calibri"/>
        <family val="2"/>
        <scheme val="minor"/>
      </rPr>
      <t>7</t>
    </r>
    <r>
      <rPr>
        <b/>
        <sz val="11"/>
        <rFont val="Calibri"/>
        <family val="2"/>
        <scheme val="minor"/>
      </rPr>
      <t xml:space="preserve"> </t>
    </r>
  </si>
  <si>
    <t>This is 4% of PA PY Spending Budget Request  Row 9. (D.21-05-031, p.53)</t>
  </si>
  <si>
    <t>7a</t>
  </si>
  <si>
    <t>PA EM&amp;V</t>
  </si>
  <si>
    <t>Pulls from Table 4, EM&amp;V - PA section</t>
  </si>
  <si>
    <t>7b</t>
  </si>
  <si>
    <t>ED EM&amp;V</t>
  </si>
  <si>
    <t>Portfolio Forecasted Total System Benefit (TSB)</t>
  </si>
  <si>
    <t>Cost-effectiveness ratios shall also be calculated on only the resource acquisition portion of the portfolio, and must exceed 1.0 on a forecast basis. (D.21-05-031, p.53 and COL 8 [TRC])</t>
  </si>
  <si>
    <t>Portfolio Forecasted Ratepayer Impact Measure (RIM)</t>
  </si>
  <si>
    <r>
      <t>PA Spending Budget Request</t>
    </r>
    <r>
      <rPr>
        <b/>
        <vertAlign val="superscript"/>
        <sz val="11"/>
        <rFont val="Calibri"/>
        <family val="2"/>
        <scheme val="minor"/>
      </rPr>
      <t>1</t>
    </r>
  </si>
  <si>
    <t>Line 4 + Line 7 + Line 8</t>
  </si>
  <si>
    <r>
      <t>(LESS) PA Pre-2020 Uncommitted and Unspent Carryover  Balance</t>
    </r>
    <r>
      <rPr>
        <b/>
        <vertAlign val="superscript"/>
        <sz val="11"/>
        <rFont val="Calibri"/>
        <family val="2"/>
        <scheme val="minor"/>
      </rPr>
      <t>2</t>
    </r>
  </si>
  <si>
    <t>Applies only to pre-2020 uncommitted &amp; unspent funds consistent with D.21-01-004.</t>
  </si>
  <si>
    <r>
      <t xml:space="preserve">CEC AB 841 Program Funding </t>
    </r>
    <r>
      <rPr>
        <b/>
        <vertAlign val="superscript"/>
        <sz val="11"/>
        <color rgb="FFFF0000"/>
        <rFont val="Calibri"/>
        <family val="2"/>
        <scheme val="minor"/>
      </rPr>
      <t>3</t>
    </r>
  </si>
  <si>
    <t>Applies only to the IOUs</t>
  </si>
  <si>
    <t>Applicable percentage (70%) of difference between funding limitation and 2020 budget</t>
  </si>
  <si>
    <t>See D.21-01-004 Table 2(2022) or Table 3(2023)</t>
  </si>
  <si>
    <r>
      <t xml:space="preserve">PA 2020 and Beyond Uncommitted and Unspent Carryover  Balance </t>
    </r>
    <r>
      <rPr>
        <vertAlign val="superscript"/>
        <sz val="11"/>
        <color rgb="FFFF0000"/>
        <rFont val="Calibri"/>
        <family val="2"/>
        <scheme val="minor"/>
      </rPr>
      <t>4</t>
    </r>
  </si>
  <si>
    <t>CEC AB 841 Total  Program Funding</t>
  </si>
  <si>
    <t>Line 12 + Line 13</t>
  </si>
  <si>
    <r>
      <t xml:space="preserve">PA Revenue Requirement Request (Cost Recovery) </t>
    </r>
    <r>
      <rPr>
        <b/>
        <vertAlign val="superscript"/>
        <sz val="11"/>
        <rFont val="Calibri"/>
        <family val="2"/>
        <scheme val="minor"/>
      </rPr>
      <t>5</t>
    </r>
  </si>
  <si>
    <t>Line 9 - Line 10 + Line 12</t>
  </si>
  <si>
    <t>% of Equity and Market Support Program Budgets to PA Spending Budget Request (not to Exceed 30%)</t>
  </si>
  <si>
    <t>Decision 21-05-031, COL 9</t>
  </si>
  <si>
    <t>PA Authorized Budget Cap (D.18-05-041)</t>
  </si>
  <si>
    <t>As approved by D.18-05-041 and requested in BP application.</t>
  </si>
  <si>
    <t>For CCA &amp; RENS in IOU Service Territory Only--(IOU PA Only to complete)</t>
  </si>
  <si>
    <t>For IOU use only.  CCAs and RENs should only be for the portion that belongs to that specific IOU. Information Source are RENs.</t>
  </si>
  <si>
    <t>REN  Budget Recovery Request</t>
  </si>
  <si>
    <t>Sum of all RENs.  If there are new RENS, they will be added to the list. All IOUs will report the same list.</t>
  </si>
  <si>
    <t>21a</t>
  </si>
  <si>
    <t xml:space="preserve">   BayREN  PY Budget Recovery Request  (excl. REN Uncommitted/Unspent Carryover)</t>
  </si>
  <si>
    <t>If not applicable put $0</t>
  </si>
  <si>
    <t>21b</t>
  </si>
  <si>
    <t xml:space="preserve">   SoCal REN  PY Budget Recovery Request  (excl. REN Uncommitted/Unspent Carryover)</t>
  </si>
  <si>
    <t>21c</t>
  </si>
  <si>
    <t xml:space="preserve">   3CREN  PY Budget Recovery Request  (excl. REN Uncommitted/Unspent Carryover)</t>
  </si>
  <si>
    <t>21d</t>
  </si>
  <si>
    <t xml:space="preserve">   RCEA  PY Budget Recovery Request  (excl. REN Uncommitted/Unspent Carryover)</t>
  </si>
  <si>
    <t>CCA  Budget Recovery Request</t>
  </si>
  <si>
    <t>For IOU use only.  CCAs and RENs should only be for the portion that belongs to that specific IOU. Information Source are  CCAs.</t>
  </si>
  <si>
    <t>22a</t>
  </si>
  <si>
    <t xml:space="preserve">   MCE  PY Budget Recovery Request  (excl. REN Uncommitted/Unspent Carryover)</t>
  </si>
  <si>
    <t>22b</t>
  </si>
  <si>
    <t xml:space="preserve">   Lancaster  PY Budget Recovery Request  (excl. REN Uncommitted/Unspent Carryover)</t>
  </si>
  <si>
    <t xml:space="preserve">   Redwood Coast Energy Authority (excl. REN Uncommitted/Unspent Carryover)</t>
  </si>
  <si>
    <t xml:space="preserve">   San Jose Clean Energy (excl. REN Uncommitted/Unspent Carryover)</t>
  </si>
  <si>
    <t>Total amount to be requested in IOU's PPP advice letter for their programs, RENs and CCAs in their service territory, Line 15+ Line 21 + Line 22.  For RENS &amp; CCAs, this should equal line 15.</t>
  </si>
  <si>
    <r>
      <rPr>
        <b/>
        <vertAlign val="superscript"/>
        <sz val="11"/>
        <color theme="1"/>
        <rFont val="Calibri"/>
        <family val="2"/>
        <scheme val="minor"/>
      </rPr>
      <t xml:space="preserve">1 </t>
    </r>
    <r>
      <rPr>
        <b/>
        <sz val="11"/>
        <color theme="1"/>
        <rFont val="Calibri"/>
        <family val="2"/>
        <scheme val="minor"/>
      </rPr>
      <t>This is the IOU's requested EE Portfolio budget.  This is the budget  by which the  Statewide Program compliance budget requirement of 25% will be measured.</t>
    </r>
  </si>
  <si>
    <r>
      <rPr>
        <b/>
        <vertAlign val="superscript"/>
        <sz val="11"/>
        <color theme="1"/>
        <rFont val="Calibri"/>
        <family val="2"/>
        <scheme val="minor"/>
      </rPr>
      <t xml:space="preserve">2 </t>
    </r>
    <r>
      <rPr>
        <b/>
        <sz val="11"/>
        <color theme="1"/>
        <rFont val="Calibri"/>
        <family val="2"/>
        <scheme val="minor"/>
      </rPr>
      <t xml:space="preserve">The balance of unspent uncommitted must reflect the total unspent uncommitted from pre-2020 EE authorized budgets Jan 1 2018 through Dec 31 of current year (PY-1). Because each ABAL is filed in Q3, this unspent uncommitted amount will be an estimate for the year in which the ABAL is filed. </t>
    </r>
  </si>
  <si>
    <r>
      <rPr>
        <b/>
        <vertAlign val="superscript"/>
        <sz val="11"/>
        <color theme="1"/>
        <rFont val="Calibri"/>
        <family val="2"/>
        <scheme val="minor"/>
      </rPr>
      <t>3</t>
    </r>
    <r>
      <rPr>
        <b/>
        <sz val="11"/>
        <color theme="1"/>
        <rFont val="Calibri"/>
        <family val="2"/>
        <scheme val="minor"/>
      </rPr>
      <t xml:space="preserve"> See D.21-01-004 Tables 2 (2022) and 3 (2022)</t>
    </r>
  </si>
  <si>
    <r>
      <rPr>
        <b/>
        <vertAlign val="superscript"/>
        <sz val="11"/>
        <color theme="1"/>
        <rFont val="Calibri"/>
        <family val="2"/>
        <scheme val="minor"/>
      </rPr>
      <t>4</t>
    </r>
    <r>
      <rPr>
        <b/>
        <sz val="11"/>
        <color theme="1"/>
        <rFont val="Calibri"/>
        <family val="2"/>
        <scheme val="minor"/>
      </rPr>
      <t xml:space="preserve"> Because each ABAL is filed in Q3, this unspent uncommitted amount will be an estimate for the year in which the ABAL is filed. </t>
    </r>
  </si>
  <si>
    <r>
      <rPr>
        <b/>
        <vertAlign val="superscript"/>
        <sz val="11"/>
        <color theme="1"/>
        <rFont val="Calibri"/>
        <family val="2"/>
        <scheme val="minor"/>
      </rPr>
      <t xml:space="preserve">5 </t>
    </r>
    <r>
      <rPr>
        <b/>
        <sz val="11"/>
        <color theme="1"/>
        <rFont val="Calibri"/>
        <family val="2"/>
        <scheme val="minor"/>
      </rPr>
      <t>The amount of funds to be collected (cost recovery) for the PA EE Program Year = Line 9 - Line 10 + Line 12</t>
    </r>
  </si>
  <si>
    <r>
      <rPr>
        <b/>
        <vertAlign val="superscript"/>
        <sz val="11"/>
        <color theme="1"/>
        <rFont val="Calibri"/>
        <family val="2"/>
        <scheme val="minor"/>
      </rPr>
      <t xml:space="preserve">6 </t>
    </r>
    <r>
      <rPr>
        <b/>
        <sz val="11"/>
        <color theme="1"/>
        <rFont val="Calibri"/>
        <family val="2"/>
        <scheme val="minor"/>
      </rPr>
      <t>Total amount to be requested in IOU's PPP advice letter for their programs, RENs and CCAs in their service territory, Line 15+ Line 21 + Line 22</t>
    </r>
  </si>
  <si>
    <r>
      <rPr>
        <b/>
        <vertAlign val="superscript"/>
        <sz val="11"/>
        <color theme="1"/>
        <rFont val="Calibri"/>
        <family val="2"/>
        <scheme val="minor"/>
      </rPr>
      <t xml:space="preserve">7 </t>
    </r>
    <r>
      <rPr>
        <b/>
        <sz val="11"/>
        <color theme="1"/>
        <rFont val="Calibri"/>
        <family val="2"/>
        <scheme val="minor"/>
      </rPr>
      <t>For IOUs, EM&amp;V costs only includes IOU's Total EM&amp;V budget (PA + ED) and does not include REN or CCAs EM&amp;V budget. For RENs &amp; CCAs, include EM&amp;V-PA Budget and EM&amp;V-ED = $0 .</t>
    </r>
  </si>
  <si>
    <t>https://sempra.sharepoint.com/teams/sdgecp/FinancialBusinessAnalys/Team Documents/EE (Reg-10-14)/2022/2022-2023 ABAL/[ABAL Attachment A Template-Working Copy_2021_Oct 22.xlsx]8 Cap &amp; Target</t>
  </si>
  <si>
    <t>Table 8 - Caps &amp; Targets</t>
  </si>
  <si>
    <t>2022 Energy Efficiency Cap And Target Expenditure Projections</t>
  </si>
  <si>
    <t>2023 Energy Efficiency Cap And Target Expenditure Projections</t>
  </si>
  <si>
    <t>Expenditures</t>
  </si>
  <si>
    <t>Cap &amp; Target Performance</t>
  </si>
  <si>
    <t>Budget Category</t>
  </si>
  <si>
    <r>
      <t xml:space="preserve">Non-Third Party Qualifying Costs 
</t>
    </r>
    <r>
      <rPr>
        <sz val="10"/>
        <rFont val="Arial"/>
        <family val="2"/>
      </rPr>
      <t>(including PA costs and old-definition 3P/GP contracts that don't meet the new definition)</t>
    </r>
  </si>
  <si>
    <r>
      <t xml:space="preserve">Third Party Qualifying Costs </t>
    </r>
    <r>
      <rPr>
        <b/>
        <vertAlign val="superscript"/>
        <sz val="10"/>
        <rFont val="Arial"/>
        <family val="2"/>
      </rPr>
      <t>2</t>
    </r>
    <r>
      <rPr>
        <b/>
        <sz val="10"/>
        <rFont val="Arial"/>
        <family val="2"/>
      </rPr>
      <t xml:space="preserve"> 
</t>
    </r>
    <r>
      <rPr>
        <sz val="10"/>
        <rFont val="Arial"/>
        <family val="2"/>
      </rPr>
      <t>(Local SW, CEC &amp; AB 841)</t>
    </r>
  </si>
  <si>
    <t>Total Portfolio</t>
  </si>
  <si>
    <r>
      <t xml:space="preserve">Percent of Budget </t>
    </r>
    <r>
      <rPr>
        <b/>
        <vertAlign val="superscript"/>
        <sz val="9"/>
        <rFont val="Arial"/>
        <family val="2"/>
      </rPr>
      <t>8</t>
    </r>
  </si>
  <si>
    <t>Cap %</t>
  </si>
  <si>
    <t>Target %</t>
  </si>
  <si>
    <r>
      <t xml:space="preserve">Third Party Qualifying Costs </t>
    </r>
    <r>
      <rPr>
        <b/>
        <vertAlign val="superscript"/>
        <sz val="10"/>
        <rFont val="Arial"/>
        <family val="2"/>
      </rPr>
      <t>2</t>
    </r>
    <r>
      <rPr>
        <b/>
        <sz val="10"/>
        <rFont val="Arial"/>
        <family val="2"/>
      </rPr>
      <t xml:space="preserve"> 
</t>
    </r>
    <r>
      <rPr>
        <sz val="10"/>
        <rFont val="Arial"/>
        <family val="2"/>
      </rPr>
      <t>(including SW)</t>
    </r>
  </si>
  <si>
    <t>Administrative Costs</t>
  </si>
  <si>
    <r>
      <t>PA</t>
    </r>
    <r>
      <rPr>
        <vertAlign val="superscript"/>
        <sz val="12"/>
        <rFont val="Arial"/>
        <family val="2"/>
      </rPr>
      <t xml:space="preserve"> 1</t>
    </r>
  </si>
  <si>
    <r>
      <t xml:space="preserve">Non-PA Third Party &amp; Partnership </t>
    </r>
    <r>
      <rPr>
        <vertAlign val="superscript"/>
        <sz val="12"/>
        <rFont val="Arial"/>
        <family val="2"/>
      </rPr>
      <t>2</t>
    </r>
  </si>
  <si>
    <r>
      <t xml:space="preserve">PA &amp; Non-PA Target Exempt Programs </t>
    </r>
    <r>
      <rPr>
        <vertAlign val="superscript"/>
        <sz val="12"/>
        <rFont val="Arial"/>
        <family val="2"/>
      </rPr>
      <t>3</t>
    </r>
  </si>
  <si>
    <r>
      <t>Marketing and Outreach Costs</t>
    </r>
    <r>
      <rPr>
        <b/>
        <vertAlign val="superscript"/>
        <sz val="12"/>
        <rFont val="Arial"/>
        <family val="2"/>
      </rPr>
      <t xml:space="preserve"> 4</t>
    </r>
  </si>
  <si>
    <t>Marketing &amp; Outreach</t>
  </si>
  <si>
    <r>
      <t xml:space="preserve">Statewide Marketing &amp; Outreach </t>
    </r>
    <r>
      <rPr>
        <vertAlign val="superscript"/>
        <sz val="12"/>
        <rFont val="Arial"/>
        <family val="2"/>
      </rPr>
      <t>5</t>
    </r>
  </si>
  <si>
    <t xml:space="preserve">Direct Implementation Costs </t>
  </si>
  <si>
    <t xml:space="preserve">Direct Implementation (Incentives and Rebates) </t>
  </si>
  <si>
    <t>Direct Implementation (Non Incentives and Non Rebates)</t>
  </si>
  <si>
    <r>
      <t>Direct Implementation Target Exempt Programs (Non Incentives and Non Rebates)</t>
    </r>
    <r>
      <rPr>
        <vertAlign val="superscript"/>
        <sz val="12"/>
        <rFont val="Arial"/>
        <family val="2"/>
      </rPr>
      <t xml:space="preserve"> 3</t>
    </r>
  </si>
  <si>
    <r>
      <t xml:space="preserve">EM&amp;V Costs (PA and Energy Division) </t>
    </r>
    <r>
      <rPr>
        <b/>
        <vertAlign val="superscript"/>
        <sz val="12"/>
        <rFont val="Arial"/>
        <family val="2"/>
      </rPr>
      <t>6,7</t>
    </r>
  </si>
  <si>
    <t>12a</t>
  </si>
  <si>
    <t>12b</t>
  </si>
  <si>
    <r>
      <t xml:space="preserve">Total Portfolio Budget (includes PA Program and EM&amp;V Budget + SW ME&amp;O) </t>
    </r>
    <r>
      <rPr>
        <b/>
        <vertAlign val="superscript"/>
        <sz val="12"/>
        <rFont val="Arial"/>
        <family val="2"/>
      </rPr>
      <t>8</t>
    </r>
  </si>
  <si>
    <t>CEC AB 841 (per CPUC Code Section 1613 counts as a Third Party Program as defined in D.18-08-019, OP 10)</t>
  </si>
  <si>
    <r>
      <t xml:space="preserve">PA Spending Budget Request (PA Program and EM&amp;V + CEC AB 841) </t>
    </r>
    <r>
      <rPr>
        <b/>
        <vertAlign val="superscript"/>
        <sz val="12"/>
        <rFont val="Arial"/>
        <family val="2"/>
      </rPr>
      <t>9</t>
    </r>
  </si>
  <si>
    <r>
      <t xml:space="preserve">Total Third-Party Implementer Contracts + CEC AB 841 (as defined per D.16-08-019, OP 10 and D.21-01-004 OP ) </t>
    </r>
    <r>
      <rPr>
        <b/>
        <vertAlign val="superscript"/>
        <sz val="12"/>
        <rFont val="Arial"/>
        <family val="2"/>
      </rPr>
      <t>10, 11</t>
    </r>
  </si>
  <si>
    <t xml:space="preserve">1. IOU administrative costs (excluding non-IOU, third party and/or government partnership programs, and target exempt programs) are limited to 10 percent of total EE budgets based on D. 09-09-047. </t>
  </si>
  <si>
    <t xml:space="preserve">2.  New Third party program definition per D.16-08-019, OP 10. For Row 3 of this table, the "Third Party &amp; Partnership" administrative costs under the "Non-Third Party Qualifying Costs" column are costs for programs that met the old Third Party definition prior to the transition to the new third party definition.  Third-party and government, direct costs are limited 10 percent of total third-party and government partnership budget based on D. 09-09-047. </t>
  </si>
  <si>
    <t>3.  Target Exempt Programs are Non-Resource Programs which include: Emerging Technologies, Workforce Education &amp; Training, Strategic Energy Resources (SER) program, 3P Placeholder for Public LGPs, and Codes &amp; Standards programs (excluding Building Codes Advocacy, Appliance Standards Advocacy and National Standards Advocacy).</t>
  </si>
  <si>
    <t>4.  Marketing and Outreach costs are limited to 6 percent of total EE budgets based on D. 09-09-047. Statewide Marketing &amp; Outreach (SW ME&amp;O) is excluded from the Marketing and Outreach cost target calculation per D.13-12-038, at p. 82.</t>
  </si>
  <si>
    <t>5.  Statewide ME&amp;O budgets for October 2019 through 2021 were requested in Advice Letter 4098-G/5544-E and supplements, and are pending approval.  Program year 2021 was the final year of SW ME&amp;O.</t>
  </si>
  <si>
    <t>6.  For IOUs, EM&amp;V costs only includes IOU's Total EM&amp;V budget (PA + ED) and does not include REN or CCAs EM&amp;V budget. For RENs &amp; CCAs, include EM&amp;V-PA Budget and EM&amp;V-ED = $0 .</t>
  </si>
  <si>
    <t>8.  As directed in the Energy Efficiency Policy Manual Version 5 July 2013, page 92, this total includes SW ME&amp;O and excludes REN and CCA budgets and is the denominator used to calculate the IOU PA Admin, Marketing, and Direct Implementation Non-Incentives percentages.</t>
  </si>
  <si>
    <t>11.  IOU's Third-Party Implementer Contracts (as defined per D.16-08-019, OP 10) includes third-party contract and incentive budgets and statewide qualifying contract and incentive budgets.</t>
  </si>
  <si>
    <t xml:space="preserve">     </t>
  </si>
  <si>
    <t>FUNCTION DEFINITIONS</t>
  </si>
  <si>
    <t>Aggregated Category</t>
  </si>
  <si>
    <t>Definition</t>
  </si>
  <si>
    <t>Functional Category</t>
  </si>
  <si>
    <t>Detailed Definition</t>
  </si>
  <si>
    <t>Policy, Strategy, and Regulatory Reporting Compliance</t>
  </si>
  <si>
    <t>Includes policy, strategy, compliance, audits and regulatory support</t>
  </si>
  <si>
    <t>Planning &amp; Compliance</t>
  </si>
  <si>
    <t>DSM Goal Planning; lead legislative review/positioning; policy support on reg proceedings; portfolio optimization; end use-market strategy; DSM lead for PRP, DRP, ES; locational targeting; audit support; SOX certifications; developing control plans; developing action plans; continuous monitoring; inspections; program/product QA/QC; decision compliance oversight/tracking; data requests; policies &amp; procedures</t>
  </si>
  <si>
    <t>Company Regulatory Support</t>
  </si>
  <si>
    <t>Case management for EE proceedings</t>
  </si>
  <si>
    <t>Program management</t>
  </si>
  <si>
    <t>Includes labor, contracts, admin costs for program design, program implementation, product and channel management for all sectors</t>
  </si>
  <si>
    <t>Program Management &amp; Delivery</t>
  </si>
  <si>
    <t>Market Segment &amp; Locational Resource programs; Business Core &amp; Finance Programs; Large Power DR Programs; Non-Res HVAC &amp; Technical Services; Program Integration &amp; Optimization; Residential EE &amp; DR  Programs (incl. Res HVAC QI); IQP &amp; Economic Assistance Programs; Mass Market DR Programs; Education &amp; Information Products &amp; Services; Energy Leader Partnerships; Institutional &amp; Federal Partnerships; REN Coordination; Strategic Plan Support; Energy/Water Program Mgt; Service Level Agreement Tracking</t>
  </si>
  <si>
    <t>Product Management</t>
  </si>
  <si>
    <t>Manage end-to-end new products and services (P&amp;S) intake, evaluation, and launch process; develop and facilitate  P&amp;S governance teams, coordination of all sub-process owners, stakeholders, and technical resources required to evaluate and launch new products; evaluate and launch new services and OOR opportunities; develop external partnerships &amp; strategic alliances; work with various companies and associations to help advance standards, products, and tech.; work with external experts to help reduce SCE costs to deliver new prog. and products; develop and launch new customer technologies, products, services for residential and business customers; conduct customer pilots of new technologies and programs; lead customer field demonstrations of new technologies and products; align new P&amp;S to savings programs/incentives; develop new programs/incentives in support of savings goals</t>
  </si>
  <si>
    <t>Channel Management</t>
  </si>
  <si>
    <t>Contract Management</t>
  </si>
  <si>
    <t>Budget forecasting, spend tracking, invoice processing, and contract management with vendors and suppliers; Regulatory support for ME&amp;O activities</t>
  </si>
  <si>
    <t>Engineering Services</t>
  </si>
  <si>
    <t>Includes engineering, project management, and contracts associated with workpaper development and pre/post sales project technical reviews and design assistance</t>
  </si>
  <si>
    <t>Custom project support</t>
  </si>
  <si>
    <t>Management of Emerging Products projects; Customized reviews; LCR/RFO support; Ex-ante review management; Technical policy support; Technical assessments; Workpapers; Tool development; End use subject matter expertise</t>
  </si>
  <si>
    <t>Deemed workpapers</t>
  </si>
  <si>
    <t>Project management</t>
  </si>
  <si>
    <t>Customer Application/Rebate and Incentive Processing</t>
  </si>
  <si>
    <t>Costs associated with application management and rebate and incentive processing (deemed and custom)</t>
  </si>
  <si>
    <t>Rebate &amp; Application Processing</t>
  </si>
  <si>
    <t>Inspections</t>
  </si>
  <si>
    <t>Costs associated with project inspections</t>
  </si>
  <si>
    <t>Portfolio Analytics</t>
  </si>
  <si>
    <t>Includes  analytics support, including internal performance reporting and external reporting</t>
  </si>
  <si>
    <t>Data analytics</t>
  </si>
  <si>
    <t>Data development for programs, products and services; Standard and ad hoc data extracts for internal and external clients ; Database management; CPUC, CAISO reporting; Data reconciliation; E3 support ; Compliance filing support; Funding Oversight; ESPI support; Program Results Data &amp; Performance</t>
  </si>
  <si>
    <t>EM&amp;V</t>
  </si>
  <si>
    <t>EM&amp;V expenditures</t>
  </si>
  <si>
    <t>EM&amp;V Studies</t>
  </si>
  <si>
    <t>Program and product review; manage evaluation studies</t>
  </si>
  <si>
    <t>EM&amp;V Forecasting</t>
  </si>
  <si>
    <t>EE lead for LTPP and IEPR; market potential study; integration w/ procurement planning; CPUC Demand Analysis Working Group</t>
  </si>
  <si>
    <t>ME&amp;O</t>
  </si>
  <si>
    <t>Costs associated with utility EE marketing; no statewide; focus on outsourced portion</t>
  </si>
  <si>
    <t>Marketing</t>
  </si>
  <si>
    <t>Customer Programs, Products, and Services Marketing; Digital Product Development; Digital Content &amp; Optimization</t>
  </si>
  <si>
    <t>Customer insights</t>
  </si>
  <si>
    <t>Voice of the Customer; Customer satisfaction study measurement and  analysis (JD Power, SDS); Customer testing/research</t>
  </si>
  <si>
    <t>Account Management / Sales</t>
  </si>
  <si>
    <t>Costs associated with account rep energy efficiency sales functions</t>
  </si>
  <si>
    <t>Account Management</t>
  </si>
  <si>
    <t>IT</t>
  </si>
  <si>
    <t>IT project specific costs and regular O&amp;M</t>
  </si>
  <si>
    <t>IT - project specific</t>
  </si>
  <si>
    <t>Projects and minor enhancements.  Includes project management/business integration ("PMO/BID").  Excluded: maintenance (which SCE defines as when something goes down, normal batch processing, verifying interfaces, etc.).</t>
  </si>
  <si>
    <t>IT - regular O&amp;M</t>
  </si>
  <si>
    <t>Call Center</t>
  </si>
  <si>
    <t>Costs associated with call center staff fielding EE program questions</t>
  </si>
  <si>
    <t>Incentives</t>
  </si>
  <si>
    <t>Costs of rebate and incentive payments to customers</t>
  </si>
  <si>
    <t>PORTFOLIO SUMMARY</t>
  </si>
  <si>
    <t>SOURCE - CEDARS net values for 2020YR</t>
  </si>
  <si>
    <t>2020 EE Portfolio Expenditures</t>
  </si>
  <si>
    <t>2022 EE Portfolio Budget</t>
  </si>
  <si>
    <t>2023 EE Portfolio Budget</t>
  </si>
  <si>
    <t>2020 EE Portfolio Savings</t>
  </si>
  <si>
    <t>2022 EE Portfolio Forecasted Savings</t>
  </si>
  <si>
    <t>2023 EE Portfolio Forecasted Savings</t>
  </si>
  <si>
    <t>Labor</t>
  </si>
  <si>
    <t>Non-Labor (excl. Incentives)</t>
  </si>
  <si>
    <t>KWH</t>
  </si>
  <si>
    <t>KW</t>
  </si>
  <si>
    <t>MTHERMS</t>
  </si>
  <si>
    <r>
      <t xml:space="preserve">Cross Cutting </t>
    </r>
    <r>
      <rPr>
        <vertAlign val="superscript"/>
        <sz val="11"/>
        <rFont val="Calibri"/>
        <family val="2"/>
        <scheme val="minor"/>
      </rPr>
      <t>1</t>
    </r>
  </si>
  <si>
    <t>Total Sector Budget</t>
  </si>
  <si>
    <t>EM&amp;V-PA</t>
  </si>
  <si>
    <t>EM&amp;V-ED</t>
  </si>
  <si>
    <r>
      <t xml:space="preserve">OBF - Loan Pool </t>
    </r>
    <r>
      <rPr>
        <vertAlign val="superscript"/>
        <sz val="11"/>
        <color theme="1"/>
        <rFont val="Calibri"/>
        <family val="2"/>
        <scheme val="minor"/>
      </rPr>
      <t>2</t>
    </r>
  </si>
  <si>
    <r>
      <t xml:space="preserve">CEC AB 841 </t>
    </r>
    <r>
      <rPr>
        <vertAlign val="superscript"/>
        <sz val="11"/>
        <color theme="1"/>
        <rFont val="Calibri"/>
        <family val="2"/>
        <scheme val="minor"/>
      </rPr>
      <t>3,4</t>
    </r>
  </si>
  <si>
    <t>1. Cross Cutting Sector includes Codes &amp; Standards, Emerging Technologies, Workforce Education &amp; Training, Finance.</t>
  </si>
  <si>
    <t>2. For SDG&amp;E and SCG the loan pool is not part of the authorized EE portfolio budget and is collected and tracked through a separate balancing account.</t>
  </si>
  <si>
    <t>3. Per D.21-01-004, the base for calculation for SDG&amp;E is $116,456,311 minus 2020 PY EE Budget of $81,485,692 multiplied by the percentage allocation of 70% for 2022 and 60% for 2023.</t>
  </si>
  <si>
    <t>4. The CEC AB 841 budget for 2022 of $64.9M is the sum of the base calculation as noted in footnote 3 above of $24.5M plus the Program Year 2021 Unspent/Uncommitted funds of $40.4M.</t>
  </si>
  <si>
    <t>PORTFOLIO STAFFING</t>
  </si>
  <si>
    <t>Functional Group</t>
  </si>
  <si>
    <r>
      <t xml:space="preserve">2020 EE Portfolio FTE </t>
    </r>
    <r>
      <rPr>
        <vertAlign val="superscript"/>
        <sz val="11"/>
        <color theme="1"/>
        <rFont val="Calibri"/>
        <family val="2"/>
        <scheme val="minor"/>
      </rPr>
      <t>(1)</t>
    </r>
  </si>
  <si>
    <r>
      <t xml:space="preserve">2022 EE Portfolio FTE </t>
    </r>
    <r>
      <rPr>
        <vertAlign val="superscript"/>
        <sz val="11"/>
        <color theme="1"/>
        <rFont val="Calibri"/>
        <family val="2"/>
        <scheme val="minor"/>
      </rPr>
      <t>(1)</t>
    </r>
  </si>
  <si>
    <r>
      <t xml:space="preserve">2023 EE Portfolio FTE </t>
    </r>
    <r>
      <rPr>
        <vertAlign val="superscript"/>
        <sz val="11"/>
        <color theme="1"/>
        <rFont val="Calibri"/>
        <family val="2"/>
        <scheme val="minor"/>
      </rPr>
      <t>(1)</t>
    </r>
  </si>
  <si>
    <t>Program Management</t>
  </si>
  <si>
    <t>Customer Application/Rebate/Incentive Processing</t>
  </si>
  <si>
    <t>Customer Project Inspections</t>
  </si>
  <si>
    <t>ME&amp;O (Local)</t>
  </si>
  <si>
    <t>(1) FTE is equal to productive labor of 1788 hour per year.</t>
  </si>
  <si>
    <t>RESIDENTIAL BUDGET DETAIL</t>
  </si>
  <si>
    <t>Cost Element</t>
  </si>
  <si>
    <t>2023EE Portfolio Budget</t>
  </si>
  <si>
    <t>Labor(1)</t>
  </si>
  <si>
    <t>Engineering services</t>
  </si>
  <si>
    <t>Labor Total</t>
  </si>
  <si>
    <t>Non-Labor</t>
  </si>
  <si>
    <r>
      <t xml:space="preserve">Third-Party Implementer </t>
    </r>
    <r>
      <rPr>
        <sz val="11"/>
        <rFont val="Calibri"/>
        <family val="2"/>
        <scheme val="minor"/>
      </rPr>
      <t>(as defined per D.16-08-019, OP 10)</t>
    </r>
  </si>
  <si>
    <t>Local/Government Partnerships Contracts (3)</t>
  </si>
  <si>
    <t>Other Contracts</t>
  </si>
  <si>
    <t xml:space="preserve">    Program Implementation</t>
  </si>
  <si>
    <t xml:space="preserve">    Policy, Strategy, and Regulatory Reporting Compliance</t>
  </si>
  <si>
    <t xml:space="preserve">    Program Management</t>
  </si>
  <si>
    <t xml:space="preserve">    Engineering services</t>
  </si>
  <si>
    <t xml:space="preserve">    Customer Application/Rebate/Incentive Processing</t>
  </si>
  <si>
    <t xml:space="preserve">    Customer Project Inspections</t>
  </si>
  <si>
    <t xml:space="preserve">    Portfolio Analytics</t>
  </si>
  <si>
    <t xml:space="preserve">    ME&amp;O (Local)</t>
  </si>
  <si>
    <t xml:space="preserve">    Account Management / Sales</t>
  </si>
  <si>
    <r>
      <t xml:space="preserve">    IT</t>
    </r>
    <r>
      <rPr>
        <sz val="12"/>
        <color theme="0"/>
        <rFont val="Calibri"/>
        <family val="2"/>
        <scheme val="minor"/>
      </rPr>
      <t xml:space="preserve"> (4)</t>
    </r>
  </si>
  <si>
    <t xml:space="preserve">    Call Center</t>
  </si>
  <si>
    <t>Facilities</t>
  </si>
  <si>
    <t>Incentives--(PA-implemented and Other Contracts Program Implementation) Programs</t>
  </si>
  <si>
    <t>Incentives--Third Party Program  (as defined per D.16-08-019, OP 10)</t>
  </si>
  <si>
    <t>Non-Labor Total</t>
  </si>
  <si>
    <t>Residential Total</t>
  </si>
  <si>
    <t>Other (collected through GRC) (2)</t>
  </si>
  <si>
    <t>Labor Overheads</t>
  </si>
  <si>
    <t>(1) Labor costs are already loaded with Payroll Taxes, Vacation, and Sick.</t>
  </si>
  <si>
    <t>(2) These labor overheads are collected through GRC D.19-09-051.</t>
  </si>
  <si>
    <t>(3) LGP contracts that directly support the sector is included in this item.</t>
  </si>
  <si>
    <t>COMMERCIAL BUDGET DETAIL</t>
  </si>
  <si>
    <t>Commercial Total</t>
  </si>
  <si>
    <t>These three programs are now classified as Commercial with the elimination of Cross Cutting programs.</t>
  </si>
  <si>
    <t>INDUSTRIAL BUDGET DETAIL</t>
  </si>
  <si>
    <t>Industrial Total</t>
  </si>
  <si>
    <t>AGRICULTURAL BUDGET DETAIL</t>
  </si>
  <si>
    <t>Agricultural Total</t>
  </si>
  <si>
    <t>PUBLIC SECTOR BUDGET DETAIL</t>
  </si>
  <si>
    <t>Public Sector</t>
  </si>
  <si>
    <t>Public Sector Total</t>
  </si>
  <si>
    <t>CROSS -CUTTING BUDGET DETAIL</t>
  </si>
  <si>
    <t>Cross-Cutting</t>
  </si>
  <si>
    <t>Cross-Cutting Total</t>
  </si>
  <si>
    <t>Table 17: Metrics Compliance Filing</t>
  </si>
  <si>
    <t>2022-2023 Forecast is embedded in the Mid Term Forecast.  Final results are provided in the Annual Report.</t>
  </si>
  <si>
    <t>Index</t>
  </si>
  <si>
    <t>PA</t>
  </si>
  <si>
    <t>AttA Page</t>
  </si>
  <si>
    <t>AttA Order</t>
  </si>
  <si>
    <t>Method Code</t>
  </si>
  <si>
    <t>Units of Measurement</t>
  </si>
  <si>
    <t>Metric Type</t>
  </si>
  <si>
    <t>Metric/
Indicator</t>
  </si>
  <si>
    <t>Business Plan Att A Description</t>
  </si>
  <si>
    <t>Metric</t>
  </si>
  <si>
    <t>Baseline Year</t>
  </si>
  <si>
    <t>Baseline Number</t>
  </si>
  <si>
    <t>Baseline Num</t>
  </si>
  <si>
    <t>Baseline Denom</t>
  </si>
  <si>
    <t>2017 Achievements</t>
  </si>
  <si>
    <t xml:space="preserve">2018 Achievements </t>
  </si>
  <si>
    <t xml:space="preserve">2019 Achievements </t>
  </si>
  <si>
    <t>Short Term Annual Targets (2018-2020)</t>
  </si>
  <si>
    <t>Mid Term Annual Targets
 (2021-2023)</t>
  </si>
  <si>
    <t>Long Term Annual Target 
(2024-2025)</t>
  </si>
  <si>
    <t>2020
 Achievements</t>
  </si>
  <si>
    <t>2020 Numerator</t>
  </si>
  <si>
    <t>2020 Denominator</t>
  </si>
  <si>
    <t>Methodology</t>
  </si>
  <si>
    <t>Key Definitions</t>
  </si>
  <si>
    <t xml:space="preserve">Proxy Explanation
</t>
  </si>
  <si>
    <t>SDGE</t>
  </si>
  <si>
    <t>A03</t>
  </si>
  <si>
    <t>PL1</t>
  </si>
  <si>
    <t>G</t>
  </si>
  <si>
    <t>MT CO2eq</t>
  </si>
  <si>
    <t>NEW: Energy Savings</t>
  </si>
  <si>
    <t>Greenhouse gasses (MT CO2eq) Net kWh savings, reported on an annual basis</t>
  </si>
  <si>
    <t>CO2-equivalent of net annual kWh savings</t>
  </si>
  <si>
    <t xml:space="preserve">Portfolio Level (PL)– All Sectors </t>
  </si>
  <si>
    <t>N/A</t>
  </si>
  <si>
    <t xml:space="preserve"> N/A</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</si>
  <si>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</si>
  <si>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</si>
  <si>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</si>
  <si>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</si>
  <si>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</si>
  <si>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</si>
  <si>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</si>
  <si>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</si>
  <si>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</si>
  <si>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</si>
  <si>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</si>
  <si>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</si>
  <si>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</si>
  <si>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</si>
  <si>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</si>
  <si>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</si>
  <si>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</si>
  <si>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</si>
  <si>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</si>
  <si>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</si>
  <si>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</si>
  <si>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</si>
  <si>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</si>
  <si>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</si>
  <si>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</si>
  <si>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</si>
  <si>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</si>
  <si>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</si>
  <si>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</si>
  <si>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</si>
  <si>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</si>
  <si>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</si>
  <si>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</si>
  <si>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</si>
  <si>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</si>
  <si>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</si>
  <si>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</si>
  <si>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</si>
  <si>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</si>
  <si>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</si>
  <si>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</si>
  <si>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</si>
  <si>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</si>
  <si>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</si>
  <si>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</si>
  <si>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</si>
  <si>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</si>
  <si>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</si>
  <si>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</si>
  <si>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</si>
  <si>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</si>
  <si>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</si>
  <si>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</si>
  <si>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</si>
  <si>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</si>
  <si>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</si>
  <si>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</si>
  <si>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</si>
  <si>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</si>
  <si>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</si>
  <si>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</si>
  <si>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</si>
  <si>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</si>
  <si>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</si>
  <si>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</si>
  <si>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</si>
  <si>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</si>
  <si>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</si>
  <si>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</si>
  <si>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</si>
  <si>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</si>
  <si>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</si>
  <si>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</si>
  <si>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</si>
  <si>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</si>
  <si>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</si>
  <si>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</si>
  <si>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</si>
  <si>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</si>
  <si>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</si>
  <si>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</si>
  <si>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</si>
  <si>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</si>
  <si>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</si>
  <si>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</si>
  <si>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</si>
  <si>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</si>
  <si>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</si>
  <si>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</si>
  <si>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</si>
  <si>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</si>
  <si>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</si>
  <si>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</si>
  <si>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</si>
  <si>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</si>
  <si>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</si>
  <si>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</si>
  <si>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</si>
  <si>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</si>
  <si>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</si>
  <si>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</si>
  <si>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</si>
  <si>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</si>
  <si>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</si>
  <si>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</si>
  <si>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</si>
  <si>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</si>
  <si>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</si>
  <si>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</si>
  <si>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NOT FEASIBLE</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</si>
  <si>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</si>
  <si>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</si>
  <si>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</si>
  <si>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</si>
  <si>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</si>
  <si>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</si>
  <si>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</si>
  <si>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 xml:space="preserve">  N/A</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</si>
  <si>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</si>
  <si>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</si>
  <si>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</si>
  <si>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Average lifecycle ex-ante Therm net savings per participant - Opt-out</t>
  </si>
  <si>
    <t>D1-U</t>
  </si>
  <si>
    <t>D1: Depth of interventions: Per upstream participant</t>
  </si>
  <si>
    <t>Average lifecycle ex-ante kW net savings per participant - Opt-in - Upstream</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</si>
  <si>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</si>
  <si>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</si>
  <si>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</si>
  <si>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</si>
  <si>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</si>
  <si>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</si>
  <si>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</si>
  <si>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</si>
  <si>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</si>
  <si>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</si>
  <si>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</si>
  <si>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</si>
  <si>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</si>
  <si>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</si>
  <si>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</si>
  <si>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</si>
  <si>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</si>
  <si>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</si>
  <si>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</si>
  <si>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</si>
  <si>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</si>
  <si>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</si>
  <si>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</si>
  <si>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</si>
  <si>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</si>
  <si>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</si>
  <si>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</si>
  <si>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</si>
  <si>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</si>
  <si>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</si>
  <si>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</si>
  <si>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</si>
  <si>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</si>
  <si>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</si>
  <si>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</si>
  <si>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</si>
  <si>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</si>
  <si>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</si>
  <si>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</si>
  <si>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</si>
  <si>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</si>
  <si>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</si>
  <si>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</si>
  <si>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</si>
  <si>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</si>
  <si>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</si>
  <si>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</si>
  <si>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</si>
  <si>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</si>
  <si>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</si>
  <si>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</si>
  <si>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</si>
  <si>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</si>
  <si>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</si>
  <si>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</si>
  <si>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</si>
  <si>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</si>
  <si>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</si>
  <si>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</si>
  <si>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</si>
  <si>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</si>
  <si>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</si>
  <si>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</si>
  <si>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</si>
  <si>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</si>
  <si>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</si>
  <si>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</si>
  <si>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</si>
  <si>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</si>
  <si>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</si>
  <si>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</si>
  <si>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</si>
  <si>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</si>
  <si>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</si>
  <si>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</si>
  <si>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</si>
  <si>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</si>
  <si>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</si>
  <si>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</si>
  <si>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</si>
  <si>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</si>
  <si>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</si>
  <si>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</si>
  <si>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</si>
  <si>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</si>
  <si>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</si>
  <si>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</si>
  <si>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</si>
  <si>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</si>
  <si>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</si>
  <si>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</si>
  <si>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</si>
  <si>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</si>
  <si>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</si>
  <si>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</si>
  <si>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</si>
  <si>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</si>
  <si>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</si>
  <si>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</si>
  <si>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</si>
  <si>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</si>
  <si>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</si>
  <si>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</si>
  <si>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</si>
  <si>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</si>
  <si>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</si>
  <si>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</si>
  <si>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</si>
  <si>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</si>
  <si>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</si>
  <si>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</si>
  <si>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</si>
  <si>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</si>
  <si>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</si>
  <si>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</si>
  <si>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</si>
  <si>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</si>
  <si>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</si>
  <si>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</si>
  <si>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</si>
  <si>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</si>
  <si>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</si>
  <si>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</si>
  <si>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</si>
  <si>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</si>
  <si>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</si>
  <si>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</si>
  <si>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</si>
  <si>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</si>
  <si>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</si>
  <si>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</si>
  <si>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</si>
  <si>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</si>
  <si>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</si>
  <si>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</si>
  <si>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</si>
  <si>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</si>
  <si>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</si>
  <si>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</si>
  <si>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</si>
  <si>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</si>
  <si>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</si>
  <si>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</si>
  <si>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</si>
  <si>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</si>
  <si>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</si>
  <si>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</si>
  <si>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</si>
  <si>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</si>
  <si>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</si>
  <si>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</si>
  <si>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</si>
  <si>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</si>
  <si>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</si>
  <si>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</si>
  <si>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</si>
  <si>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</si>
  <si>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</si>
  <si>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</si>
  <si>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</si>
  <si>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</si>
  <si>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</si>
  <si>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</si>
  <si>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</si>
  <si>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</si>
  <si>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</si>
  <si>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</si>
  <si>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</si>
  <si>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</si>
  <si>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</si>
  <si>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</si>
  <si>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</si>
  <si>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</si>
  <si>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kWh</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</si>
  <si>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</si>
  <si>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</si>
  <si>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</si>
  <si>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</si>
  <si>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</si>
  <si>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</si>
  <si>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</si>
  <si>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</si>
  <si>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</si>
  <si>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</si>
  <si>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</si>
  <si>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</si>
  <si>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</si>
  <si>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</si>
  <si>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</si>
  <si>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</si>
  <si>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</si>
  <si>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</si>
  <si>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</si>
  <si>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</si>
  <si>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</si>
  <si>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</si>
  <si>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</si>
  <si>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</si>
  <si>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</si>
  <si>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</si>
  <si>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</si>
  <si>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</si>
  <si>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</si>
  <si>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</si>
  <si>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</si>
  <si>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</si>
  <si>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</si>
  <si>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</si>
  <si>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</si>
  <si>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</si>
  <si>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</si>
  <si>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</si>
  <si>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</si>
  <si>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</si>
  <si>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</si>
  <si>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</si>
  <si>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</si>
  <si>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</si>
  <si>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</si>
  <si>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</si>
  <si>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</si>
  <si>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</si>
  <si>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</si>
  <si>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</si>
  <si>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</si>
  <si>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</si>
  <si>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</si>
  <si>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</si>
  <si>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</si>
  <si>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</si>
  <si>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</si>
  <si>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</si>
  <si>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</si>
  <si>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</si>
  <si>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</si>
  <si>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</si>
  <si>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</si>
  <si>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</si>
  <si>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</si>
  <si>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</si>
  <si>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</si>
  <si>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</si>
  <si>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</si>
  <si>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</si>
  <si>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</si>
  <si>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</si>
  <si>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</si>
  <si>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</si>
  <si>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C6</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</si>
  <si>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</si>
  <si>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</si>
  <si>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</si>
  <si>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</si>
  <si>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</si>
  <si>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</si>
  <si>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</si>
  <si>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</si>
  <si>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</si>
  <si>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</si>
  <si>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</si>
  <si>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</si>
  <si>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</si>
  <si>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</si>
  <si>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</si>
  <si>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</si>
  <si>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</si>
  <si>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</si>
  <si>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</si>
  <si>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</si>
  <si>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</si>
  <si>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</si>
  <si>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</si>
  <si>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</si>
  <si>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</si>
  <si>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</si>
  <si>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</si>
  <si>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</si>
  <si>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</si>
  <si>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</si>
  <si>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</si>
  <si>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</si>
  <si>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</si>
  <si>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</si>
  <si>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</si>
  <si>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</si>
  <si>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</si>
  <si>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</si>
  <si>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</si>
  <si>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</si>
  <si>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</si>
  <si>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</si>
  <si>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</si>
  <si>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</si>
  <si>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</si>
  <si>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</si>
  <si>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</si>
  <si>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</si>
  <si>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</si>
  <si>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</si>
  <si>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</si>
  <si>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</si>
  <si>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</si>
  <si>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</si>
  <si>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</si>
  <si>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</si>
  <si>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</si>
  <si>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</si>
  <si>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</si>
  <si>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</si>
  <si>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</si>
  <si>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</si>
  <si>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</si>
  <si>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</si>
  <si>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</si>
  <si>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</si>
  <si>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</si>
  <si>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</si>
  <si>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</si>
  <si>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</si>
  <si>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</si>
  <si>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As reported by water/wastewater treatment facilities' pumping stations that respond to survey</t>
  </si>
  <si>
    <t>P5</t>
  </si>
  <si>
    <t>P6i</t>
  </si>
  <si>
    <t>F2</t>
  </si>
  <si>
    <t>$</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</si>
  <si>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</si>
  <si>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</si>
  <si>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</si>
  <si>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</si>
  <si>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</si>
  <si>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</si>
  <si>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</si>
  <si>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</si>
  <si>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</si>
  <si>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</si>
  <si>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</si>
  <si>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</si>
  <si>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</si>
  <si>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</si>
  <si>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</si>
  <si>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</si>
  <si>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</si>
  <si>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</si>
  <si>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</si>
  <si>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</si>
  <si>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</si>
  <si>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</si>
  <si>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</si>
  <si>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</si>
  <si>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</si>
  <si>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</si>
  <si>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</si>
  <si>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</si>
  <si>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</si>
  <si>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</si>
  <si>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</si>
  <si>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</si>
  <si>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</si>
  <si>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</si>
  <si>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</si>
  <si>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</si>
  <si>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</si>
  <si>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</si>
  <si>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</si>
  <si>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</si>
  <si>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</si>
  <si>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</si>
  <si>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</si>
  <si>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</si>
  <si>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</si>
  <si>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</si>
  <si>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</si>
  <si>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</si>
  <si>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</si>
  <si>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</si>
  <si>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</si>
  <si>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</si>
  <si>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</si>
  <si>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</si>
  <si>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</si>
  <si>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</si>
  <si>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</si>
  <si>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</si>
  <si>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</si>
  <si>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</si>
  <si>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</si>
  <si>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</si>
  <si>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</si>
  <si>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GWh</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</si>
  <si>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</si>
  <si>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</si>
  <si>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</si>
  <si>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</si>
  <si>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</si>
  <si>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</si>
  <si>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</si>
  <si>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</si>
  <si>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</si>
  <si>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MW</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</si>
  <si>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</si>
  <si>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</si>
  <si>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</si>
  <si>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</si>
  <si>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</si>
  <si>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</si>
  <si>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</si>
  <si>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</si>
  <si>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</si>
  <si>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</si>
  <si>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</si>
  <si>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</si>
  <si>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</si>
  <si>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</si>
  <si>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</si>
  <si>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</si>
  <si>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</si>
  <si>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</si>
  <si>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</si>
  <si>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</si>
  <si>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</si>
  <si>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</si>
  <si>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</si>
  <si>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</si>
  <si>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</si>
  <si>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</si>
  <si>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</si>
  <si>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</si>
  <si>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</si>
  <si>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</si>
  <si>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</si>
  <si>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</si>
  <si>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</si>
  <si>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</si>
  <si>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</si>
  <si>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</si>
  <si>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</si>
  <si>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</si>
  <si>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</si>
  <si>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</si>
  <si>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</si>
  <si>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</si>
  <si>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</si>
  <si>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</si>
  <si>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</si>
  <si>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 xml:space="preserve"> N/A-REN</t>
  </si>
  <si>
    <t>CS6Ri</t>
  </si>
  <si>
    <t>Number and percent of jurisdictions with staff participating in an Energy Policy Forum</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</si>
  <si>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</si>
  <si>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</si>
  <si>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</si>
  <si>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</si>
  <si>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</si>
  <si>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</si>
  <si>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</si>
  <si>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Not Available</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</si>
  <si>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</si>
  <si>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</si>
  <si>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</si>
  <si>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</si>
  <si>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</si>
  <si>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</si>
  <si>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</si>
  <si>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</si>
  <si>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</si>
  <si>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</si>
  <si>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</si>
  <si>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</si>
  <si>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</si>
  <si>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</si>
  <si>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</si>
  <si>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</si>
  <si>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</si>
  <si>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</si>
  <si>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</si>
  <si>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</si>
  <si>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</si>
  <si>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</si>
  <si>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</si>
  <si>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</si>
  <si>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</si>
  <si>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</si>
  <si>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</si>
  <si>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</si>
  <si>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</si>
  <si>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</si>
  <si>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</si>
  <si>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</si>
  <si>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</si>
  <si>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ETP-Future</t>
  </si>
  <si>
    <t xml:space="preserve"> N/A—TPMs will be initiated once 3P implentation contracts have been awarded.</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</si>
  <si>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</si>
  <si>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</si>
  <si>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</si>
  <si>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</si>
  <si>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</si>
  <si>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</si>
  <si>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</si>
  <si>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</si>
  <si>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</si>
  <si>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</si>
  <si>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</si>
  <si>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</si>
  <si>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r>
      <t xml:space="preserve">Number of projects initiated </t>
    </r>
    <r>
      <rPr>
        <sz val="9"/>
        <rFont val="Calibri"/>
        <family val="2"/>
      </rPr>
      <t>*This number will be updated once all third party contracts have been awarded.</t>
    </r>
  </si>
  <si>
    <t>Number of projects initiated</t>
  </si>
  <si>
    <t>tbd projects*</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</si>
  <si>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</si>
  <si>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</si>
  <si>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</si>
  <si>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</si>
  <si>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</si>
  <si>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</si>
  <si>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</si>
  <si>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</si>
  <si>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</si>
  <si>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</si>
  <si>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</si>
  <si>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</si>
  <si>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</si>
  <si>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</si>
  <si>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</si>
  <si>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</si>
  <si>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</si>
  <si>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</si>
  <si>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</si>
  <si>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</si>
  <si>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</si>
  <si>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</si>
  <si>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</si>
  <si>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</si>
  <si>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</si>
  <si>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</si>
  <si>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</si>
  <si>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</si>
  <si>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</si>
  <si>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</si>
  <si>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</si>
  <si>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</si>
  <si>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</si>
  <si>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</si>
  <si>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</si>
  <si>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</si>
  <si>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</si>
  <si>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</si>
  <si>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</si>
  <si>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</si>
  <si>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</si>
  <si>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</si>
  <si>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</si>
  <si>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</si>
  <si>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</si>
  <si>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</si>
  <si>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</si>
  <si>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</si>
  <si>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</si>
  <si>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</si>
  <si>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</si>
  <si>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</si>
  <si>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</si>
  <si>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</si>
  <si>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</si>
  <si>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</si>
  <si>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</si>
  <si>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</si>
  <si>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</si>
  <si>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</si>
  <si>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</si>
  <si>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</si>
  <si>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</si>
  <si>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</si>
  <si>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</si>
  <si>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</si>
  <si>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</si>
  <si>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</si>
  <si>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</si>
  <si>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</si>
  <si>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</si>
  <si>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</si>
  <si>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</si>
  <si>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</si>
  <si>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t>ETP-T6c</t>
  </si>
  <si>
    <t>Count of project ideas by manufacturers</t>
  </si>
  <si>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</si>
  <si>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</si>
  <si>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t>ETP-T6d</t>
  </si>
  <si>
    <t>Count of project ideas by entrepreneurs</t>
  </si>
  <si>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</si>
  <si>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</si>
  <si>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</si>
  <si>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</si>
  <si>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</si>
  <si>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</si>
  <si>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</si>
  <si>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</si>
  <si>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</si>
  <si>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</si>
  <si>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t>ETP-T7c</t>
  </si>
  <si>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</si>
  <si>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</si>
  <si>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t>ETP-T7d</t>
  </si>
  <si>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</si>
  <si>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</si>
  <si>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</si>
  <si>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</si>
  <si>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</si>
  <si>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</si>
  <si>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</si>
  <si>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</si>
  <si>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t>
  </si>
  <si>
    <t>3 lists cumulative</t>
  </si>
  <si>
    <t>2 lists cumulative</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</si>
  <si>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</si>
  <si>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</si>
  <si>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</si>
  <si>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</si>
  <si>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r>
      <t>Total PA  (IOU+CCAs+RENs ) Recovery Budget</t>
    </r>
    <r>
      <rPr>
        <b/>
        <vertAlign val="superscript"/>
        <sz val="11"/>
        <rFont val="Calibri"/>
        <family val="2"/>
        <scheme val="minor"/>
      </rPr>
      <t>6</t>
    </r>
  </si>
  <si>
    <t>SW-CALS-Energy Advisor-HEES, UAT</t>
  </si>
  <si>
    <t>SW-COM-Customer Services- Audits NonRes</t>
  </si>
  <si>
    <t>SW-COM-Calculated Incentives-Calculated</t>
  </si>
  <si>
    <t>SW-COM-Calculated Incentives-Savings by Design</t>
  </si>
  <si>
    <t>SW-COM-Deemed Incentives-Commercial Rebates</t>
  </si>
  <si>
    <t>SW-COM Direct Install</t>
  </si>
  <si>
    <t>SW-IND-Strategic Energy Management</t>
  </si>
  <si>
    <t>SW-IND-Customer Services-Audits NonRes</t>
  </si>
  <si>
    <t>SW-IND-Calculated Incentives-Calculated</t>
  </si>
  <si>
    <t>SW-IND-Deemed Incentives</t>
  </si>
  <si>
    <t>SW-AG-Customer Services-Audits</t>
  </si>
  <si>
    <t>SW-AG-Calculated Incentives-Calculated</t>
  </si>
  <si>
    <t>SW-AG-Deemed Incentives</t>
  </si>
  <si>
    <t>SW-ET-Technology Introduction Support</t>
  </si>
  <si>
    <t>SW-ET-Technology Assessment Support</t>
  </si>
  <si>
    <t>SW-ET-Technology Deployment Support</t>
  </si>
  <si>
    <t>SW C&amp;S - Compliance Enhancement (NET SAVINGS)</t>
  </si>
  <si>
    <t>SW C&amp;S - Reach Codes (NET SAVINGS)</t>
  </si>
  <si>
    <t>SW C&amp;S - Planning Coordination (NET SAVINGS)</t>
  </si>
  <si>
    <t>Local WE&amp;T-Integrated Energy Education &amp; Training (IEET)</t>
  </si>
  <si>
    <t>Local-IDSM-ME&amp;O-Behavioral Programs (EE)</t>
  </si>
  <si>
    <t>SW-FIN-On-Bill Finance</t>
  </si>
  <si>
    <t>LInstP-California Community College Partnership</t>
  </si>
  <si>
    <t>LInstP-UC/CSU/IOU Partnership</t>
  </si>
  <si>
    <t>3P-IDEEA</t>
  </si>
  <si>
    <t xml:space="preserve">HOPPs - Building Retro-Commissioning </t>
  </si>
  <si>
    <t>3P-Streamlined Ag Efficiency (SAE)</t>
  </si>
  <si>
    <t>Single Family Program</t>
  </si>
  <si>
    <t>Single Family Program (Utility)</t>
  </si>
  <si>
    <t>Multi Family Program</t>
  </si>
  <si>
    <t>Multi Family Program (Utility)</t>
  </si>
  <si>
    <t>Commercial Small Customer Services (&lt;20KW) Program</t>
  </si>
  <si>
    <t>Commercial Small Customer Services (&lt;20KW) Program (Utility)</t>
  </si>
  <si>
    <t>Commercial Large Customer Services (&gt;20KW) Program</t>
  </si>
  <si>
    <t>Commercial Large Customer Services (&gt;20KW) Program (Utility)</t>
  </si>
  <si>
    <t>Industrial Sector Program</t>
  </si>
  <si>
    <t>Industrial Sector Program (Utility)</t>
  </si>
  <si>
    <t>Industrial Port Tenant Customers Services Programs</t>
  </si>
  <si>
    <t>Industrial Port Tenant Customers Services Programs (Utility)</t>
  </si>
  <si>
    <t>Agricultural Growers Services Program</t>
  </si>
  <si>
    <t>Agricultural Growers Services Program (Utility)</t>
  </si>
  <si>
    <t>Local Government Customers Program</t>
  </si>
  <si>
    <t>Local Government Customers Program (Utility)</t>
  </si>
  <si>
    <t>K-12 Customer Services Program</t>
  </si>
  <si>
    <t>K-12 Customer Services Program (Utility)</t>
  </si>
  <si>
    <t>Federal Customer Services Program</t>
  </si>
  <si>
    <t>Federal Customer Services Program (Utility)</t>
  </si>
  <si>
    <t>IDSM Local Residential Behavioral Program (EE)</t>
  </si>
  <si>
    <t>IDSM Local Residential Behavioral Program (EE) (Utility)</t>
  </si>
  <si>
    <t>SW Codes &amp; Standards Advocacy - National Codes &amp; Standards Advocacy (NET SAVINGS)</t>
  </si>
  <si>
    <t>SW Codes &amp; Standards Advocacy - National Codes &amp; Standards Advocacy (Utility) (NET SAVINGS)</t>
  </si>
  <si>
    <t>SW Codes &amp; Standards Advocacy - State Appliance Standards (NET SAVINGS)</t>
  </si>
  <si>
    <t>SW Codes &amp; Standards Advocacy - State Appliance Standards (Utility) (NET SAVINGS)</t>
  </si>
  <si>
    <t>SW Codes &amp; Standards Advocacy - State Building Codes (NET SAVINGS)</t>
  </si>
  <si>
    <t>SW Codes &amp; Standards Advocacy - State Building Codes (Utility) (NET SAVINGS)</t>
  </si>
  <si>
    <t>SW Emerging Technologies - Electric</t>
  </si>
  <si>
    <t>SW Emerging Technologies - Electric (Utility)</t>
  </si>
  <si>
    <t>Institutional Partnerships: DGS &amp; DoC</t>
  </si>
  <si>
    <t>Institutional Partnerships: DGS &amp; DoC (Utility)</t>
  </si>
  <si>
    <t>SW Higher Education</t>
  </si>
  <si>
    <t>SW Higher Education (Utility)</t>
  </si>
  <si>
    <t>SW Midstream Commercial Water Heating</t>
  </si>
  <si>
    <t>SW Midstream Commercial Water Heating (Utility)</t>
  </si>
  <si>
    <t>SW Foodservice Point of Sale Program</t>
  </si>
  <si>
    <t>SW Foodservice Point of Sale Program (Utility)</t>
  </si>
  <si>
    <t>SW Lighting Program</t>
  </si>
  <si>
    <t>SW Lighting Program (Utility)</t>
  </si>
  <si>
    <t>SW Upstream HVAC Program</t>
  </si>
  <si>
    <t>SW Upstream HVAC Program (Utility)</t>
  </si>
  <si>
    <t>SW Plug Load and Appliances</t>
  </si>
  <si>
    <t>SW Plug Load and Appliances (Utility)</t>
  </si>
  <si>
    <t>WET Career Connections</t>
  </si>
  <si>
    <t>WET Career Connections (Utility)</t>
  </si>
  <si>
    <t>SW WE&amp;T Career &amp; Workforce Readiness (CWR)</t>
  </si>
  <si>
    <t>SW WE&amp;T Career &amp; Workforce Readiness (CWR) (Utility)</t>
  </si>
  <si>
    <t>SW Downstream Water/Wastewater Pumping Program</t>
  </si>
  <si>
    <t>SW Downstream Water/Wastewater Pumping Program (Utility)</t>
  </si>
  <si>
    <t>SW HVAC QI/QM Program</t>
  </si>
  <si>
    <t>SW HVAC QI/QM Program (Utility)</t>
  </si>
  <si>
    <t>SW Emerging Technologies - Gas</t>
  </si>
  <si>
    <t>SW Emerging Technologies - Gas (Utility)</t>
  </si>
  <si>
    <t>SW New Construction Non Residential - Agricultural - All Electric</t>
  </si>
  <si>
    <t>SW New Construction Non Residential - Agricultural - All Electric (Utility)</t>
  </si>
  <si>
    <t>SW New Construction Non Residential - Commercial - All Electric</t>
  </si>
  <si>
    <t>SW New Construction Non Residential - Commercial - All Electric (Utility)</t>
  </si>
  <si>
    <t>SW New Construction Non Residential - Industrial - All Electric</t>
  </si>
  <si>
    <t>SW New Construction Non Residential - Industrial - All Electric (Utility)</t>
  </si>
  <si>
    <t>SW New Construction Non Residential - Public - All Electric</t>
  </si>
  <si>
    <t>SW New Construction Non Residential - Public - All Electric (Utility)</t>
  </si>
  <si>
    <t>SW New Construction NonResidential - Residential - All Electric</t>
  </si>
  <si>
    <t>SW New Construction NonResidential - Residential - All Electric (Utility)</t>
  </si>
  <si>
    <t>SW New Construction Non Residential - Agricultural - Mixed Fuel</t>
  </si>
  <si>
    <t>SW New Construction Non Residential - Agricultural - Mixed Fuel (Utility)</t>
  </si>
  <si>
    <t>SW New Construction Non Residential - Commercial - Mixed Fuel</t>
  </si>
  <si>
    <t>SW New Construction Non Residential - Commercial - Mixed Fuel (Utility)</t>
  </si>
  <si>
    <t>SW New Construction Non Residential - Industrial - Mixed Fuel</t>
  </si>
  <si>
    <t>SW New Construction Non Residential - Industrial - Mixed Fuel (Utility)</t>
  </si>
  <si>
    <t>SW New Construction Non Residential - Public - Mixed Fuel</t>
  </si>
  <si>
    <t>SW New Construction Non Residential - Public - Mixed Fuel (Utility)</t>
  </si>
  <si>
    <t>SW New Construction NonResidential - Residential - Mixed Fuel</t>
  </si>
  <si>
    <t>SW New Construction NonResidential - Residential - Mixed Fuel (Utility)</t>
  </si>
  <si>
    <t>SW New Construction Residential - All Electric</t>
  </si>
  <si>
    <t>SW New Construction Residential - All Electric (Utility)</t>
  </si>
  <si>
    <t>SW New Construction Residential - Mixed Fuel</t>
  </si>
  <si>
    <t>SW New Construction Residential - Mixed Fuel (Utility)</t>
  </si>
  <si>
    <t>SW-CALS-Plug Load and Appliances-POS Rebates</t>
  </si>
  <si>
    <t>SW-WE&amp;T-Connections</t>
  </si>
  <si>
    <t>Local-IDSM-ME&amp;O-Local Marketing (EE)</t>
  </si>
  <si>
    <t>LInstP-CA Department of Corrections Partnership</t>
  </si>
  <si>
    <t>LInstP-State of California /IOU</t>
  </si>
  <si>
    <t>LInstP-University of San Diego Partnership</t>
  </si>
  <si>
    <t>LGP- City of Chula Vista Partnership</t>
  </si>
  <si>
    <t>LGP- City of San Diego Partnership</t>
  </si>
  <si>
    <t>LGP- County of San Diego Partnership</t>
  </si>
  <si>
    <t>LGP- Port of San Diego Partnership</t>
  </si>
  <si>
    <t>LGP- SANDAG Partnership</t>
  </si>
  <si>
    <t>LGP- Emerging Cities Partnership</t>
  </si>
  <si>
    <t>SW CA Department of Corrections Partnership</t>
  </si>
  <si>
    <t>SW CA Department of Corrections Partnership (Utility)</t>
  </si>
  <si>
    <t>SW New Construction Non Residential</t>
  </si>
  <si>
    <t>SW New Construction Non Residential (Utility)</t>
  </si>
  <si>
    <t>SW New Construction Residential</t>
  </si>
  <si>
    <t>SW New Construction Residential (Utility)</t>
  </si>
  <si>
    <t>These programs likely have $0 budget planned in 2022 or 2023, any exceptions should be explained.</t>
  </si>
  <si>
    <t>SDGE3204</t>
  </si>
  <si>
    <t>SDGE3255</t>
  </si>
  <si>
    <t>SDGE3260</t>
  </si>
  <si>
    <t>SDGE3266</t>
  </si>
  <si>
    <t>SDGE3269</t>
  </si>
  <si>
    <t>SDGE3270</t>
  </si>
  <si>
    <t>SDGE3272</t>
  </si>
  <si>
    <t>SDGE3273</t>
  </si>
  <si>
    <t>SDGE3274</t>
  </si>
  <si>
    <t>SDGE3275</t>
  </si>
  <si>
    <t>SDGE3276</t>
  </si>
  <si>
    <t>SDGE3278</t>
  </si>
  <si>
    <t>SDGE4113</t>
  </si>
  <si>
    <t>SDGE4114</t>
  </si>
  <si>
    <t>SDGE4115</t>
  </si>
  <si>
    <t>SDGE4116</t>
  </si>
  <si>
    <t>SDGE4117</t>
  </si>
  <si>
    <t>SDGE4118</t>
  </si>
  <si>
    <r>
      <t xml:space="preserve">Table 3e - Total  Requested 2022-2023 IOU Revenue Requirement - Demand Response &amp; Energy Efficiency </t>
    </r>
    <r>
      <rPr>
        <b/>
        <vertAlign val="superscript"/>
        <sz val="12"/>
        <rFont val="Times New Roman"/>
        <family val="1"/>
      </rPr>
      <t>3,4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</si>
</sst>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00_);_(&quot;$&quot;* \(#,##0.0000\);_(&quot;$&quot;* &quot;-&quot;??_);_(@_)"/>
    <numFmt numFmtId="165" formatCode="_(&quot;$&quot;* #,##0.000_);_(&quot;$&quot;* \(#,##0.000\);_(&quot;$&quot;* &quot;-&quot;??_);_(@_)"/>
    <numFmt numFmtId="166" formatCode="_(&quot;$&quot;* #,##0_);_(&quot;$&quot;* \(#,##0\);_(&quot;$&quot;* &quot;-&quot;??_);_(@_)"/>
    <numFmt numFmtId="167" formatCode="_(&quot;$&quot;* #,##0.00000_);_(&quot;$&quot;* \(#,##0.00000\);_(&quot;$&quot;* &quot;-&quot;??_);_(@_)"/>
    <numFmt numFmtId="168" formatCode="0.0%"/>
    <numFmt numFmtId="169" formatCode="0_);\(0\)"/>
    <numFmt numFmtId="170" formatCode="[$$-409]#,##0.00"/>
    <numFmt numFmtId="171" formatCode="_(* #,##0_);_(* \(#,##0\);_(* &quot;-&quot;??_);_(@_)"/>
    <numFmt numFmtId="172" formatCode="&quot;$&quot;#,##0.00"/>
    <numFmt numFmtId="173" formatCode="mmmddyyyy"/>
    <numFmt numFmtId="174" formatCode="yymmmmdd"/>
    <numFmt numFmtId="175" formatCode="0.0%;_(* &quot;-&quot;_)"/>
    <numFmt numFmtId="176" formatCode="#,##0.0,,,&quot;bn&quot;"/>
    <numFmt numFmtId="177" formatCode="#,##0;\-#,##0;&quot;-&quot;"/>
    <numFmt numFmtId="178" formatCode="&quot;$&quot;#,\);\(&quot;$&quot;#,##0\)"/>
    <numFmt numFmtId="179" formatCode="_-* #,##0.00_-;\-* #,##0.00_-;_-* &quot;-&quot;??_-;_-@_-"/>
    <numFmt numFmtId="180" formatCode="hh:mm"/>
    <numFmt numFmtId="181" formatCode="00000"/>
    <numFmt numFmtId="182" formatCode="_-&quot;$&quot;* #,##0.00_-;\-&quot;$&quot;* #,##0.00_-;_-&quot;$&quot;* &quot;-&quot;??_-;_-@_-"/>
    <numFmt numFmtId="183" formatCode="&quot;$&quot;\ #,##0.00_);\(&quot;$&quot;\ #,##0.00\)"/>
    <numFmt numFmtId="184" formatCode="mm/dd/yyyy;@"/>
    <numFmt numFmtId="185" formatCode="#,##0.00;[Red]#,##0.00"/>
    <numFmt numFmtId="186" formatCode="_([$€-2]* #,##0.00_);_([$€-2]* \(#,##0.00\);_([$€-2]* &quot;-&quot;??_)"/>
    <numFmt numFmtId="187" formatCode="\€#,##0.0,,,&quot;bn&quot;"/>
    <numFmt numFmtId="188" formatCode="\€#,##0.0,,&quot;m&quot;"/>
    <numFmt numFmtId="189" formatCode="\€#,##0.0,&quot;k&quot;"/>
    <numFmt numFmtId="190" formatCode="\€#,##0.00"/>
    <numFmt numFmtId="191" formatCode="_-* #,##0.0_-;\-* #,##0.0_-;_-* &quot;-&quot;??_-;_-@_-"/>
    <numFmt numFmtId="192" formatCode="yyyy"/>
    <numFmt numFmtId="193" formatCode="\£#,##0.00"/>
    <numFmt numFmtId="194" formatCode="\£#,##0.0,,,&quot;bn&quot;"/>
    <numFmt numFmtId="195" formatCode="\£#,##0.0,,&quot;m&quot;"/>
    <numFmt numFmtId="196" formatCode="\£#,##0.0,&quot;k&quot;"/>
    <numFmt numFmtId="197" formatCode="#,##0.00&quot; $&quot;;\-#,##0.00&quot; $&quot;"/>
    <numFmt numFmtId="198" formatCode=";;;"/>
    <numFmt numFmtId="199" formatCode="General_)"/>
    <numFmt numFmtId="200" formatCode="@*."/>
    <numFmt numFmtId="201" formatCode="_ * #,##0_ ;_ * \-#,##0_ ;_ * &quot;-&quot;_ ;_ @_ "/>
    <numFmt numFmtId="202" formatCode="_ * #,##0.00_ ;_ * \-#,##0.00_ ;_ * &quot;-&quot;??_ ;_ @_ "/>
    <numFmt numFmtId="203" formatCode="#,##0.0,,&quot;m&quot;"/>
    <numFmt numFmtId="204" formatCode="dd/mm/yy"/>
    <numFmt numFmtId="205" formatCode="0.0%;_(&quot;-&quot;_)"/>
    <numFmt numFmtId="206" formatCode="0.0000%"/>
    <numFmt numFmtId="207" formatCode="[&lt;=9999999]###\-####;\(###\)\ ###\-####"/>
    <numFmt numFmtId="208" formatCode="&quot;$&quot;#,##0"/>
    <numFmt numFmtId="209" formatCode="mmm\-yyyy"/>
    <numFmt numFmtId="210" formatCode="#,###,##0,&quot;k&quot;"/>
    <numFmt numFmtId="211" formatCode="#,##0,_);\(#,##0,\)"/>
    <numFmt numFmtId="212" formatCode="\$#,##0.0,,,&quot;bn&quot;"/>
    <numFmt numFmtId="213" formatCode="\$#,##0.0,,&quot;m&quot;"/>
    <numFmt numFmtId="214" formatCode="\$#,##0.0,&quot;k&quot;"/>
    <numFmt numFmtId="215" formatCode="[$-409]d\-mmm\-yy;@"/>
    <numFmt numFmtId="216" formatCode="00\-0000000"/>
    <numFmt numFmtId="217" formatCode="_(* #,##0.0_);_(* \(#,##0.0\);_(* &quot;-&quot;??_);_(@_)"/>
    <numFmt numFmtId="218" formatCode="_-* #,##0.00\ &quot;DM&quot;_-;\-* #,##0.00\ &quot;DM&quot;_-;_-* &quot;-&quot;??\ &quot;DM&quot;_-;_-@_-"/>
    <numFmt numFmtId="219" formatCode="_-* #,##0_-;\-* #,##0_-;_-* &quot;-&quot;??_-;_-@_-"/>
    <numFmt numFmtId="220" formatCode="_(&quot;$&quot;* #,##0.0000_);_(&quot;$&quot;* \(#,##0.0000\);_(&quot;$&quot;* &quot;-&quot;????_);_(@_)"/>
  </numFmts>
  <fonts count="24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FF0000"/>
      <name val="Calibri"/>
      <family val="2"/>
      <scheme val="minor"/>
    </font>
    <font>
      <b/>
      <sz val="12"/>
      <name val="Times New Roman"/>
      <family val="1"/>
    </font>
    <font>
      <sz val="10"/>
      <name val="Arial"/>
      <family val="2"/>
    </font>
    <font>
      <sz val="12"/>
      <name val="Times New Roman"/>
      <family val="1"/>
    </font>
    <font>
      <b/>
      <sz val="12"/>
      <color indexed="9"/>
      <name val="Times New Roman"/>
      <family val="1"/>
    </font>
    <font>
      <sz val="12"/>
      <color rgb="FFFF0000"/>
      <name val="Times New Roman"/>
      <family val="1"/>
    </font>
    <font>
      <sz val="10"/>
      <name val="Times New Roman"/>
      <family val="1"/>
    </font>
    <font>
      <sz val="12"/>
      <color theme="1"/>
      <name val="Times New Roman"/>
      <family val="1"/>
    </font>
    <font>
      <b/>
      <sz val="12"/>
      <color theme="1"/>
      <name val="Times New Roman"/>
      <family val="1"/>
    </font>
    <font>
      <sz val="11"/>
      <name val="Calibri"/>
      <family val="2"/>
      <scheme val="minor"/>
    </font>
    <font>
      <b/>
      <sz val="10"/>
      <name val="Arial"/>
      <family val="2"/>
    </font>
    <font>
      <b/>
      <u/>
      <sz val="10"/>
      <color rgb="FFFF0000"/>
      <name val="Arial"/>
      <family val="2"/>
    </font>
    <font>
      <sz val="12"/>
      <color indexed="10"/>
      <name val="Arial"/>
      <family val="2"/>
    </font>
    <font>
      <i/>
      <u/>
      <sz val="12"/>
      <color indexed="10"/>
      <name val="Arial"/>
      <family val="2"/>
    </font>
    <font>
      <b/>
      <sz val="12"/>
      <name val="Arial"/>
      <family val="2"/>
    </font>
    <font>
      <b/>
      <sz val="12"/>
      <name val="Palatino"/>
      <family val="1"/>
    </font>
    <font>
      <sz val="12"/>
      <name val="Palatino"/>
      <family val="1"/>
    </font>
    <font>
      <sz val="11"/>
      <name val="Palatino"/>
      <family val="1"/>
    </font>
    <font>
      <sz val="10"/>
      <color rgb="FFFF0000"/>
      <name val="Arial"/>
      <family val="2"/>
    </font>
    <font>
      <sz val="12"/>
      <color theme="1"/>
      <name val="Calibri"/>
      <family val="2"/>
      <scheme val="minor"/>
    </font>
    <font>
      <vertAlign val="superscript"/>
      <sz val="12"/>
      <name val="Palatino"/>
    </font>
    <font>
      <b/>
      <vertAlign val="superscript"/>
      <sz val="10"/>
      <name val="Arial"/>
      <family val="2"/>
    </font>
    <font>
      <sz val="11"/>
      <color rgb="FF0000FF"/>
      <name val="Calibri"/>
      <family val="2"/>
      <scheme val="minor"/>
    </font>
    <font>
      <vertAlign val="superscript"/>
      <sz val="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Helv"/>
      <charset val="204"/>
    </font>
    <font>
      <sz val="12"/>
      <name val="???"/>
      <family val="1"/>
      <charset val="129"/>
    </font>
    <font>
      <u/>
      <sz val="8.4"/>
      <color indexed="12"/>
      <name val="Arial"/>
      <family val="2"/>
    </font>
    <font>
      <sz val="10"/>
      <color indexed="11"/>
      <name val="Arial"/>
      <family val="2"/>
    </font>
    <font>
      <i/>
      <sz val="10"/>
      <color indexed="12"/>
      <name val="Arial"/>
      <family val="2"/>
    </font>
    <font>
      <i/>
      <sz val="10"/>
      <color indexed="10"/>
      <name val="Arial"/>
      <family val="2"/>
    </font>
    <font>
      <sz val="11"/>
      <color indexed="8"/>
      <name val="Calibri"/>
      <family val="2"/>
    </font>
    <font>
      <sz val="11"/>
      <color indexed="9"/>
      <name val="Calibri"/>
      <family val="2"/>
    </font>
    <font>
      <sz val="10"/>
      <color indexed="8"/>
      <name val="MS Sans Serif"/>
      <family val="2"/>
    </font>
    <font>
      <sz val="10"/>
      <name val="Geneva"/>
      <family val="2"/>
    </font>
    <font>
      <sz val="11"/>
      <color indexed="20"/>
      <name val="Calibri"/>
      <family val="2"/>
    </font>
    <font>
      <sz val="9"/>
      <name val="Helv"/>
    </font>
    <font>
      <sz val="10"/>
      <color indexed="8"/>
      <name val="Arial"/>
      <family val="2"/>
    </font>
    <font>
      <b/>
      <sz val="11"/>
      <color indexed="52"/>
      <name val="Calibri"/>
      <family val="2"/>
    </font>
    <font>
      <b/>
      <sz val="11"/>
      <color indexed="53"/>
      <name val="Calibri"/>
      <family val="2"/>
    </font>
    <font>
      <b/>
      <sz val="11"/>
      <color indexed="9"/>
      <name val="Calibri"/>
      <family val="2"/>
    </font>
    <font>
      <sz val="10"/>
      <name val="MS Sans Serif"/>
      <family val="2"/>
    </font>
    <font>
      <sz val="10"/>
      <name val="MS Serif"/>
      <family val="1"/>
    </font>
    <font>
      <sz val="11"/>
      <name val="Book Antiqua"/>
      <family val="1"/>
    </font>
    <font>
      <sz val="10"/>
      <color theme="1"/>
      <name val="Arial"/>
      <family val="2"/>
    </font>
    <font>
      <sz val="10"/>
      <color indexed="12"/>
      <name val="Times New Roman"/>
      <family val="1"/>
    </font>
    <font>
      <sz val="11"/>
      <name val="??"/>
      <family val="3"/>
      <charset val="129"/>
    </font>
    <font>
      <sz val="10"/>
      <color indexed="16"/>
      <name val="MS Serif"/>
      <family val="1"/>
    </font>
    <font>
      <i/>
      <sz val="11"/>
      <color indexed="23"/>
      <name val="Calibri"/>
      <family val="2"/>
    </font>
    <font>
      <sz val="8"/>
      <name val="Arial"/>
      <family val="2"/>
    </font>
    <font>
      <sz val="6"/>
      <name val="Arial"/>
      <family val="2"/>
    </font>
    <font>
      <sz val="11"/>
      <color indexed="17"/>
      <name val="Calibri"/>
      <family val="2"/>
    </font>
    <font>
      <b/>
      <u/>
      <sz val="11"/>
      <color indexed="37"/>
      <name val="Arial"/>
      <family val="2"/>
    </font>
    <font>
      <b/>
      <sz val="18"/>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sz val="7"/>
      <color indexed="12"/>
      <name val="Arial"/>
      <family val="2"/>
    </font>
    <font>
      <sz val="11"/>
      <color indexed="62"/>
      <name val="Calibri"/>
      <family val="2"/>
    </font>
    <font>
      <sz val="11"/>
      <color indexed="52"/>
      <name val="Calibri"/>
      <family val="2"/>
    </font>
    <font>
      <sz val="11"/>
      <color indexed="53"/>
      <name val="Calibri"/>
      <family val="2"/>
    </font>
    <font>
      <sz val="11"/>
      <color indexed="60"/>
      <name val="Calibri"/>
      <family val="2"/>
    </font>
    <font>
      <sz val="7"/>
      <name val="Small Fonts"/>
      <family val="2"/>
    </font>
    <font>
      <sz val="12"/>
      <name val="Arial"/>
      <family val="2"/>
    </font>
    <font>
      <sz val="11"/>
      <name val="Tms Rmn"/>
    </font>
    <font>
      <sz val="9"/>
      <name val="Arial"/>
      <family val="2"/>
    </font>
    <font>
      <i/>
      <sz val="11"/>
      <name val="Arial"/>
      <family val="2"/>
    </font>
    <font>
      <b/>
      <sz val="11"/>
      <color indexed="63"/>
      <name val="Calibri"/>
      <family val="2"/>
    </font>
    <font>
      <sz val="22"/>
      <name val="UBSHeadline"/>
      <family val="1"/>
    </font>
    <font>
      <sz val="8"/>
      <color indexed="8"/>
      <name val="Arial"/>
      <family val="2"/>
    </font>
    <font>
      <sz val="10"/>
      <color indexed="10"/>
      <name val="Geneva"/>
      <family val="2"/>
    </font>
    <font>
      <sz val="10"/>
      <color indexed="14"/>
      <name val="Arial"/>
      <family val="2"/>
    </font>
    <font>
      <sz val="8"/>
      <name val="Helv"/>
    </font>
    <font>
      <b/>
      <sz val="9"/>
      <color indexed="8"/>
      <name val="Arial"/>
      <family val="2"/>
    </font>
    <font>
      <b/>
      <sz val="10"/>
      <color indexed="39"/>
      <name val="Arial"/>
      <family val="2"/>
    </font>
    <font>
      <b/>
      <sz val="11"/>
      <color indexed="9"/>
      <name val="Arial"/>
      <family val="2"/>
    </font>
    <font>
      <b/>
      <i/>
      <sz val="11"/>
      <color indexed="9"/>
      <name val="Arial"/>
      <family val="2"/>
    </font>
    <font>
      <b/>
      <sz val="10"/>
      <color indexed="8"/>
      <name val="Arial"/>
      <family val="2"/>
    </font>
    <font>
      <b/>
      <sz val="9"/>
      <name val="Arial"/>
      <family val="2"/>
    </font>
    <font>
      <b/>
      <sz val="8"/>
      <name val="Arial"/>
      <family val="2"/>
    </font>
    <font>
      <b/>
      <sz val="12"/>
      <color indexed="8"/>
      <name val="Arial"/>
      <family val="2"/>
    </font>
    <font>
      <i/>
      <sz val="8"/>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4"/>
      <name val="Arial"/>
      <family val="2"/>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sz val="10"/>
      <name val="Tahoma"/>
      <family val="2"/>
    </font>
    <font>
      <b/>
      <sz val="8"/>
      <color indexed="8"/>
      <name val="Helv"/>
    </font>
    <font>
      <sz val="10"/>
      <name val="Frutiger 45 Light"/>
      <family val="2"/>
    </font>
    <font>
      <b/>
      <sz val="18"/>
      <color indexed="56"/>
      <name val="Cambria"/>
      <family val="2"/>
    </font>
    <font>
      <b/>
      <sz val="11"/>
      <color indexed="8"/>
      <name val="Calibri"/>
      <family val="2"/>
    </font>
    <font>
      <sz val="8"/>
      <color indexed="12"/>
      <name val="Arial"/>
      <family val="2"/>
    </font>
    <font>
      <sz val="12"/>
      <name val="Arial Black"/>
      <family val="2"/>
    </font>
    <font>
      <sz val="11"/>
      <color indexed="10"/>
      <name val="Calibri"/>
      <family val="2"/>
    </font>
    <font>
      <sz val="10"/>
      <color indexed="9"/>
      <name val="Arial"/>
      <family val="2"/>
    </font>
    <font>
      <b/>
      <sz val="10"/>
      <name val="Times New Roman"/>
      <family val="1"/>
    </font>
    <font>
      <sz val="10"/>
      <color indexed="8"/>
      <name val="楲污瑡潩⁮"/>
    </font>
    <font>
      <sz val="11"/>
      <color rgb="FF000000"/>
      <name val="Calibri"/>
      <family val="2"/>
      <scheme val="minor"/>
    </font>
    <font>
      <sz val="10"/>
      <name val="Arial"/>
      <family val="2"/>
    </font>
    <font>
      <sz val="10"/>
      <name val="Helv"/>
    </font>
    <font>
      <b/>
      <sz val="18"/>
      <color theme="3"/>
      <name val="Calibri Light"/>
      <family val="2"/>
      <scheme val="major"/>
    </font>
    <font>
      <sz val="11"/>
      <color rgb="FF9C6500"/>
      <name val="Calibri"/>
      <family val="2"/>
      <scheme val="minor"/>
    </font>
    <font>
      <sz val="7"/>
      <name val="Arial"/>
      <family val="2"/>
    </font>
    <font>
      <sz val="11"/>
      <color indexed="16"/>
      <name val="Calibri"/>
      <family val="2"/>
    </font>
    <font>
      <sz val="11"/>
      <color indexed="37"/>
      <name val="Calibri"/>
      <family val="2"/>
    </font>
    <font>
      <b/>
      <sz val="11"/>
      <color indexed="17"/>
      <name val="Calibri"/>
      <family val="2"/>
    </font>
    <font>
      <b/>
      <sz val="11"/>
      <color indexed="10"/>
      <name val="Calibri"/>
      <family val="2"/>
      <scheme val="minor"/>
    </font>
    <font>
      <sz val="10"/>
      <color theme="1"/>
      <name val="Calibri"/>
      <family val="2"/>
    </font>
    <font>
      <i/>
      <sz val="10"/>
      <color indexed="23"/>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u/>
      <sz val="10"/>
      <color indexed="12"/>
      <name val="Times New Roman"/>
      <family val="1"/>
    </font>
    <font>
      <u/>
      <sz val="11"/>
      <color theme="10"/>
      <name val="Calibri"/>
      <family val="2"/>
    </font>
    <font>
      <u/>
      <sz val="10"/>
      <color indexed="12"/>
      <name val="Arial"/>
      <family val="2"/>
    </font>
    <font>
      <u/>
      <sz val="9"/>
      <color indexed="12"/>
      <name val="Geneva"/>
    </font>
    <font>
      <sz val="11"/>
      <color indexed="48"/>
      <name val="Calibri"/>
      <family val="2"/>
    </font>
    <font>
      <sz val="11"/>
      <color indexed="10"/>
      <name val="Calibri"/>
      <family val="2"/>
      <scheme val="minor"/>
    </font>
    <font>
      <sz val="11"/>
      <color indexed="19"/>
      <name val="Calibri"/>
      <family val="2"/>
      <scheme val="minor"/>
    </font>
    <font>
      <sz val="12"/>
      <name val="Helv"/>
    </font>
    <font>
      <sz val="8"/>
      <color indexed="62"/>
      <name val="Arial"/>
      <family val="2"/>
    </font>
    <font>
      <b/>
      <sz val="8"/>
      <color indexed="8"/>
      <name val="Arial"/>
      <family val="2"/>
    </font>
    <font>
      <sz val="19"/>
      <name val="Arial"/>
      <family val="2"/>
    </font>
    <font>
      <b/>
      <sz val="16"/>
      <color indexed="23"/>
      <name val="Arial"/>
      <family val="2"/>
    </font>
    <font>
      <sz val="19"/>
      <color indexed="48"/>
      <name val="Arial"/>
      <family val="2"/>
    </font>
    <font>
      <sz val="8"/>
      <color indexed="14"/>
      <name val="Arial"/>
      <family val="2"/>
    </font>
    <font>
      <b/>
      <sz val="40"/>
      <color indexed="63"/>
      <name val="Trebuchet MS"/>
      <family val="2"/>
    </font>
    <font>
      <b/>
      <sz val="22"/>
      <name val="Tahoma"/>
      <family val="2"/>
    </font>
    <font>
      <b/>
      <sz val="24"/>
      <name val="Tahoma"/>
      <family val="2"/>
    </font>
    <font>
      <sz val="22"/>
      <name val="Tahoma"/>
      <family val="2"/>
    </font>
    <font>
      <sz val="11"/>
      <color indexed="14"/>
      <name val="Calibri"/>
      <family val="2"/>
    </font>
    <font>
      <b/>
      <sz val="11"/>
      <color theme="1"/>
      <name val="Calibri"/>
      <family val="2"/>
    </font>
    <font>
      <sz val="11"/>
      <color rgb="FF000000"/>
      <name val="Calibri"/>
      <family val="2"/>
    </font>
    <font>
      <sz val="10"/>
      <color theme="1"/>
      <name val="Calibri"/>
      <family val="2"/>
      <scheme val="minor"/>
    </font>
    <font>
      <sz val="9"/>
      <color theme="1"/>
      <name val="Calibri"/>
      <family val="2"/>
      <scheme val="minor"/>
    </font>
    <font>
      <b/>
      <sz val="12"/>
      <color theme="1"/>
      <name val="Calibri"/>
      <family val="2"/>
      <scheme val="minor"/>
    </font>
    <font>
      <b/>
      <sz val="12"/>
      <name val="Calibri"/>
      <family val="2"/>
      <scheme val="minor"/>
    </font>
    <font>
      <b/>
      <sz val="10"/>
      <name val="Calibri"/>
      <family val="2"/>
      <scheme val="minor"/>
    </font>
    <font>
      <sz val="12"/>
      <name val="Calibri"/>
      <family val="2"/>
      <scheme val="minor"/>
    </font>
    <font>
      <b/>
      <sz val="12"/>
      <color theme="0"/>
      <name val="Calibri"/>
      <family val="2"/>
      <scheme val="minor"/>
    </font>
    <font>
      <b/>
      <sz val="11"/>
      <name val="Calibri"/>
      <family val="2"/>
      <scheme val="minor"/>
    </font>
    <font>
      <sz val="12"/>
      <color theme="1"/>
      <name val="Calibri"/>
      <family val="2"/>
      <charset val="204"/>
      <scheme val="minor"/>
    </font>
    <font>
      <b/>
      <vertAlign val="superscript"/>
      <sz val="11"/>
      <color theme="1"/>
      <name val="Calibri"/>
      <family val="2"/>
      <scheme val="minor"/>
    </font>
    <font>
      <b/>
      <vertAlign val="superscript"/>
      <sz val="11"/>
      <name val="Calibri"/>
      <family val="2"/>
      <scheme val="minor"/>
    </font>
    <font>
      <vertAlign val="superscript"/>
      <sz val="12"/>
      <name val="Times New Roman"/>
      <family val="1"/>
    </font>
    <font>
      <b/>
      <sz val="13"/>
      <name val="Arial"/>
      <family val="2"/>
    </font>
    <font>
      <sz val="11"/>
      <name val="Arial"/>
      <family val="2"/>
    </font>
    <font>
      <vertAlign val="superscript"/>
      <sz val="12"/>
      <name val="Arial"/>
      <family val="2"/>
    </font>
    <font>
      <b/>
      <vertAlign val="superscript"/>
      <sz val="12"/>
      <name val="Arial"/>
      <family val="2"/>
    </font>
    <font>
      <sz val="8"/>
      <name val="Calibri"/>
      <family val="2"/>
      <scheme val="minor"/>
    </font>
    <font>
      <b/>
      <vertAlign val="superscript"/>
      <sz val="9"/>
      <name val="Arial"/>
      <family val="2"/>
    </font>
    <font>
      <sz val="12"/>
      <color rgb="FF000000"/>
      <name val="Calibri"/>
      <family val="2"/>
      <scheme val="minor"/>
    </font>
    <font>
      <b/>
      <vertAlign val="superscript"/>
      <sz val="11"/>
      <color rgb="FFFF0000"/>
      <name val="Calibri"/>
      <family val="2"/>
      <scheme val="minor"/>
    </font>
    <font>
      <vertAlign val="superscript"/>
      <sz val="11"/>
      <color rgb="FFFF0000"/>
      <name val="Calibri"/>
      <family val="2"/>
      <scheme val="minor"/>
    </font>
    <font>
      <b/>
      <sz val="12"/>
      <name val="Palatino"/>
    </font>
    <font>
      <sz val="12"/>
      <color rgb="FF0000FF"/>
      <name val="Times New Roman"/>
      <family val="1"/>
    </font>
    <font>
      <sz val="10"/>
      <color rgb="FF0000FF"/>
      <name val="Arial"/>
      <family val="2"/>
    </font>
    <font>
      <sz val="12"/>
      <color rgb="FF0000FF"/>
      <name val="Calibri"/>
      <family val="2"/>
      <scheme val="minor"/>
    </font>
    <font>
      <sz val="12"/>
      <color rgb="FFFF0000"/>
      <name val="Calibri"/>
      <family val="2"/>
      <scheme val="minor"/>
    </font>
    <font>
      <u/>
      <sz val="12"/>
      <color rgb="FF0000FF"/>
      <name val="Times New Roman"/>
      <family val="1"/>
    </font>
    <font>
      <b/>
      <sz val="12"/>
      <color rgb="FF0000FF"/>
      <name val="Times New Roman"/>
      <family val="1"/>
    </font>
    <font>
      <b/>
      <sz val="10"/>
      <color rgb="FF0000FF"/>
      <name val="Arial"/>
      <family val="2"/>
    </font>
    <font>
      <b/>
      <sz val="12"/>
      <color rgb="FF0000FF"/>
      <name val="Palatino"/>
      <family val="1"/>
    </font>
    <font>
      <b/>
      <sz val="12"/>
      <color rgb="FFFF0000"/>
      <name val="Calibri"/>
      <family val="2"/>
      <scheme val="minor"/>
    </font>
    <font>
      <sz val="10"/>
      <name val="Calibri"/>
      <family val="2"/>
      <scheme val="minor"/>
    </font>
    <font>
      <sz val="9"/>
      <name val="Calibri"/>
      <family val="2"/>
      <scheme val="minor"/>
    </font>
    <font>
      <sz val="9"/>
      <name val="Calibri"/>
      <family val="2"/>
    </font>
    <font>
      <sz val="9"/>
      <name val="Palatino"/>
      <family val="1"/>
    </font>
    <font>
      <sz val="12"/>
      <color rgb="FF9C6500"/>
      <name val="Calibri"/>
      <family val="2"/>
      <scheme val="minor"/>
    </font>
    <font>
      <strike/>
      <sz val="8"/>
      <name val="Calibri"/>
      <family val="2"/>
      <scheme val="minor"/>
    </font>
    <font>
      <sz val="12"/>
      <color rgb="FF006100"/>
      <name val="Calibri"/>
      <family val="2"/>
      <scheme val="minor"/>
    </font>
    <font>
      <b/>
      <sz val="10"/>
      <name val="Calibri"/>
      <family val="2"/>
    </font>
    <font>
      <sz val="24"/>
      <color rgb="FFFF0000"/>
      <name val="Calibri"/>
      <family val="2"/>
      <scheme val="minor"/>
    </font>
    <font>
      <b/>
      <vertAlign val="superscript"/>
      <sz val="12"/>
      <name val="Times New Roman"/>
      <family val="1"/>
    </font>
    <font>
      <sz val="12"/>
      <color theme="1"/>
      <name val="Calibri"/>
      <family val="2"/>
    </font>
    <font>
      <sz val="12"/>
      <name val="Calibri"/>
      <family val="2"/>
    </font>
    <font>
      <sz val="10"/>
      <name val="Arial"/>
      <family val="2"/>
    </font>
    <font>
      <sz val="10"/>
      <color theme="0"/>
      <name val="Arial"/>
      <family val="2"/>
    </font>
    <font>
      <b/>
      <sz val="10"/>
      <color theme="0"/>
      <name val="Arial"/>
      <family val="2"/>
    </font>
    <font>
      <u/>
      <sz val="12"/>
      <color theme="10"/>
      <name val="Calibri"/>
      <family val="2"/>
      <scheme val="minor"/>
    </font>
    <font>
      <vertAlign val="superscript"/>
      <sz val="11"/>
      <name val="Calibri"/>
      <family val="2"/>
      <scheme val="minor"/>
    </font>
    <font>
      <sz val="12"/>
      <color theme="0"/>
      <name val="Calibri"/>
      <family val="2"/>
      <scheme val="minor"/>
    </font>
    <font>
      <sz val="24"/>
      <color theme="1"/>
      <name val="Calibri"/>
      <family val="2"/>
      <scheme val="minor"/>
    </font>
    <font>
      <sz val="16"/>
      <color theme="1"/>
      <name val="Calibri"/>
      <family val="2"/>
      <scheme val="minor"/>
    </font>
    <font>
      <vertAlign val="superscript"/>
      <sz val="11"/>
      <color theme="1"/>
      <name val="Calibri"/>
      <family val="2"/>
      <scheme val="minor"/>
    </font>
    <font>
      <sz val="11"/>
      <color theme="1"/>
      <name val="Times New Roman"/>
      <family val="1"/>
    </font>
    <font>
      <sz val="11"/>
      <name val="Times New Roman"/>
      <family val="1"/>
    </font>
  </fonts>
  <fills count="15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44"/>
        <bgColor indexed="64"/>
      </patternFill>
    </fill>
    <fill>
      <patternFill patternType="solid">
        <fgColor indexed="23"/>
      </patternFill>
    </fill>
    <fill>
      <patternFill patternType="solid">
        <fgColor indexed="49"/>
        <bgColor indexed="64"/>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patternFill>
    </fill>
    <fill>
      <patternFill patternType="solid">
        <fgColor indexed="43"/>
        <bgColor indexed="64"/>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54"/>
        <bgColor indexed="64"/>
      </patternFill>
    </fill>
    <fill>
      <patternFill patternType="solid">
        <fgColor indexed="31"/>
        <bgColor indexed="54"/>
      </patternFill>
    </fill>
    <fill>
      <patternFill patternType="solid">
        <fgColor indexed="40"/>
        <bgColor indexed="64"/>
      </patternFill>
    </fill>
    <fill>
      <patternFill patternType="solid">
        <fgColor indexed="41"/>
        <bgColor indexed="64"/>
      </patternFill>
    </fill>
    <fill>
      <patternFill patternType="solid">
        <fgColor indexed="9"/>
      </patternFill>
    </fill>
    <fill>
      <patternFill patternType="solid">
        <fgColor indexed="35"/>
        <bgColor indexed="64"/>
      </patternFill>
    </fill>
    <fill>
      <patternFill patternType="solid">
        <fgColor indexed="41"/>
      </patternFill>
    </fill>
    <fill>
      <patternFill patternType="solid">
        <fgColor indexed="10"/>
        <bgColor indexed="64"/>
      </patternFill>
    </fill>
    <fill>
      <patternFill patternType="solid">
        <fgColor indexed="30"/>
        <bgColor indexed="40"/>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18"/>
        <bgColor indexed="64"/>
      </patternFill>
    </fill>
    <fill>
      <patternFill patternType="solid">
        <fgColor indexed="42"/>
        <bgColor indexed="64"/>
      </patternFill>
    </fill>
    <fill>
      <patternFill patternType="solid">
        <fgColor indexed="45"/>
        <bgColor indexed="64"/>
      </patternFill>
    </fill>
    <fill>
      <patternFill patternType="solid">
        <fgColor indexed="5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40"/>
      </patternFill>
    </fill>
    <fill>
      <patternFill patternType="solid">
        <fgColor indexed="61"/>
        <bgColor indexed="61"/>
      </patternFill>
    </fill>
    <fill>
      <patternFill patternType="solid">
        <fgColor indexed="58"/>
        <bgColor indexed="58"/>
      </patternFill>
    </fill>
    <fill>
      <patternFill patternType="solid">
        <fgColor indexed="48"/>
        <bgColor indexed="48"/>
      </patternFill>
    </fill>
    <fill>
      <patternFill patternType="solid">
        <fgColor indexed="56"/>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60"/>
      </patternFill>
    </fill>
    <fill>
      <patternFill patternType="solid">
        <fgColor indexed="31"/>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48"/>
        <bgColor indexed="41"/>
      </patternFill>
    </fill>
    <fill>
      <patternFill patternType="lightUp">
        <fgColor indexed="22"/>
        <bgColor indexed="35"/>
      </patternFill>
    </fill>
    <fill>
      <patternFill patternType="solid">
        <fgColor indexed="23"/>
        <bgColor indexed="64"/>
      </patternFill>
    </fill>
    <fill>
      <patternFill patternType="solid">
        <fgColor indexed="15"/>
      </patternFill>
    </fill>
    <fill>
      <patternFill patternType="solid">
        <fgColor indexed="20"/>
      </patternFill>
    </fill>
    <fill>
      <patternFill patternType="solid">
        <fgColor rgb="FFFFFFFF"/>
        <bgColor indexed="64"/>
      </patternFill>
    </fill>
    <fill>
      <patternFill patternType="solid">
        <fgColor theme="1"/>
        <bgColor indexed="64"/>
      </patternFill>
    </fill>
    <fill>
      <patternFill patternType="solid">
        <fgColor theme="2"/>
        <bgColor indexed="64"/>
      </patternFill>
    </fill>
    <fill>
      <patternFill patternType="solid">
        <fgColor rgb="FF92D05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tint="-4.9989318521683403E-2"/>
        <bgColor indexed="64"/>
      </patternFill>
    </fill>
  </fills>
  <borders count="17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rgb="FF000000"/>
      </bottom>
      <diagonal/>
    </border>
    <border>
      <left/>
      <right/>
      <top style="thin">
        <color auto="1"/>
      </top>
      <bottom style="thin">
        <color auto="1"/>
      </bottom>
      <diagonal/>
    </border>
    <border>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auto="1"/>
      </left>
      <right/>
      <top/>
      <bottom style="hair">
        <color auto="1"/>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style="medium">
        <color auto="1"/>
      </top>
      <bottom style="medium">
        <color auto="1"/>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55"/>
      </bottom>
      <diagonal/>
    </border>
    <border>
      <left/>
      <right/>
      <top/>
      <bottom style="medium">
        <color indexed="30"/>
      </bottom>
      <diagonal/>
    </border>
    <border>
      <left/>
      <right/>
      <top/>
      <bottom style="medium">
        <color indexed="55"/>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style="thin">
        <color auto="1"/>
      </left>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6"/>
      </bottom>
      <diagonal/>
    </border>
    <border>
      <left/>
      <right/>
      <top/>
      <bottom style="thick">
        <color indexed="58"/>
      </bottom>
      <diagonal/>
    </border>
    <border>
      <left/>
      <right/>
      <top/>
      <bottom style="thick">
        <color indexed="27"/>
      </bottom>
      <diagonal/>
    </border>
    <border>
      <left/>
      <right/>
      <top/>
      <bottom style="medium">
        <color indexed="24"/>
      </bottom>
      <diagonal/>
    </border>
    <border>
      <left/>
      <right/>
      <top/>
      <bottom style="medium">
        <color indexed="58"/>
      </bottom>
      <diagonal/>
    </border>
    <border>
      <left/>
      <right/>
      <top/>
      <bottom style="medium">
        <color indexed="27"/>
      </bottom>
      <diagonal/>
    </border>
    <border>
      <left/>
      <right/>
      <top/>
      <bottom style="double">
        <color indexed="17"/>
      </bottom>
      <diagonal/>
    </border>
    <border>
      <left/>
      <right/>
      <top/>
      <bottom style="double">
        <color indexed="10"/>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style="thin">
        <color indexed="48"/>
      </top>
      <bottom style="double">
        <color indexed="48"/>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auto="1"/>
      </bottom>
      <diagonal/>
    </border>
    <border>
      <left style="thick">
        <color auto="1"/>
      </left>
      <right style="thick">
        <color auto="1"/>
      </right>
      <top style="thin">
        <color auto="1"/>
      </top>
      <bottom style="thick">
        <color auto="1"/>
      </bottom>
      <diagonal/>
    </border>
    <border>
      <left style="thick">
        <color auto="1"/>
      </left>
      <right style="thick">
        <color auto="1"/>
      </right>
      <top/>
      <bottom style="thick">
        <color auto="1"/>
      </bottom>
      <diagonal/>
    </border>
    <border>
      <left style="thick">
        <color auto="1"/>
      </left>
      <right style="thick">
        <color auto="1"/>
      </right>
      <top style="thick">
        <color auto="1"/>
      </top>
      <bottom/>
      <diagonal/>
    </border>
    <border>
      <left style="thin">
        <color indexed="64"/>
      </left>
      <right style="thin">
        <color indexed="64"/>
      </right>
      <top style="thin">
        <color indexed="64"/>
      </top>
      <bottom style="thin">
        <color indexed="64"/>
      </bottom>
      <diagonal/>
    </border>
    <border>
      <left style="medium">
        <color indexed="64"/>
      </left>
      <right/>
      <top/>
      <bottom style="medium">
        <color auto="1"/>
      </bottom>
      <diagonal/>
    </border>
    <border>
      <left style="thin">
        <color indexed="64"/>
      </left>
      <right style="medium">
        <color indexed="64"/>
      </right>
      <top style="thin">
        <color indexed="64"/>
      </top>
      <bottom style="thin">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indexed="64"/>
      </left>
      <right style="medium">
        <color indexed="64"/>
      </right>
      <top style="thin">
        <color indexed="64"/>
      </top>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top/>
      <bottom/>
      <diagonal/>
    </border>
    <border>
      <left style="medium">
        <color auto="1"/>
      </left>
      <right/>
      <top style="medium">
        <color auto="1"/>
      </top>
      <bottom/>
      <diagonal/>
    </border>
    <border>
      <left/>
      <right style="thin">
        <color indexed="64"/>
      </right>
      <top/>
      <bottom style="medium">
        <color auto="1"/>
      </bottom>
      <diagonal/>
    </border>
    <border>
      <left style="thin">
        <color indexed="64"/>
      </left>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thin">
        <color indexed="64"/>
      </bottom>
      <diagonal/>
    </border>
    <border>
      <left style="medium">
        <color auto="1"/>
      </left>
      <right/>
      <top/>
      <bottom style="thin">
        <color auto="1"/>
      </bottom>
      <diagonal/>
    </border>
    <border>
      <left style="medium">
        <color indexed="64"/>
      </left>
      <right/>
      <top style="thin">
        <color indexed="64"/>
      </top>
      <bottom style="thin">
        <color indexed="64"/>
      </bottom>
      <diagonal/>
    </border>
    <border>
      <left style="medium">
        <color auto="1"/>
      </left>
      <right/>
      <top style="thin">
        <color auto="1"/>
      </top>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auto="1"/>
      </top>
      <bottom style="thin">
        <color auto="1"/>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medium">
        <color indexed="64"/>
      </bottom>
      <diagonal/>
    </border>
    <border>
      <left style="thin">
        <color indexed="64"/>
      </left>
      <right/>
      <top/>
      <bottom style="medium">
        <color indexed="64"/>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style="medium">
        <color auto="1"/>
      </right>
      <top style="medium">
        <color auto="1"/>
      </top>
      <bottom/>
      <diagonal/>
    </border>
    <border>
      <left style="medium">
        <color indexed="64"/>
      </left>
      <right style="medium">
        <color auto="1"/>
      </right>
      <top style="thin">
        <color indexed="64"/>
      </top>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diagonal/>
    </border>
  </borders>
  <cellStyleXfs count="20590">
    <xf numFmtId="0" fontId="0" fillId="0" borderId="0"/>
    <xf numFmtId="0" fontId="20" fillId="0" borderId="0"/>
    <xf numFmtId="0" fontId="23" fillId="0" borderId="0"/>
    <xf numFmtId="44" fontId="20" fillId="0" borderId="0" applyFont="0" applyFill="0" applyBorder="0" applyAlignment="0" applyProtection="0"/>
    <xf numFmtId="43" fontId="20" fillId="0" borderId="0" applyFont="0" applyFill="0" applyBorder="0" applyAlignment="0" applyProtection="0"/>
    <xf numFmtId="0" fontId="27" fillId="0" borderId="0"/>
    <xf numFmtId="0" fontId="23" fillId="0" borderId="0"/>
    <xf numFmtId="44" fontId="27" fillId="0" borderId="0" applyFont="0" applyFill="0" applyBorder="0" applyAlignment="0" applyProtection="0"/>
    <xf numFmtId="0" fontId="19" fillId="0" borderId="0"/>
    <xf numFmtId="0" fontId="27" fillId="0" borderId="0"/>
    <xf numFmtId="44" fontId="19"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0" borderId="0"/>
    <xf numFmtId="44" fontId="23"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0" fillId="0" borderId="0" applyFont="0" applyFill="0" applyBorder="0" applyAlignment="0" applyProtection="0"/>
    <xf numFmtId="0" fontId="17" fillId="0" borderId="0"/>
    <xf numFmtId="44" fontId="17" fillId="0" borderId="0" applyFont="0" applyFill="0" applyBorder="0" applyAlignment="0" applyProtection="0"/>
    <xf numFmtId="43" fontId="17" fillId="0" borderId="0" applyFont="0" applyFill="0" applyBorder="0" applyAlignment="0" applyProtection="0"/>
    <xf numFmtId="0" fontId="16" fillId="0" borderId="0"/>
    <xf numFmtId="0" fontId="15" fillId="0" borderId="0"/>
    <xf numFmtId="43" fontId="40" fillId="0" borderId="0" applyFont="0" applyFill="0" applyBorder="0" applyAlignment="0" applyProtection="0"/>
    <xf numFmtId="0" fontId="45" fillId="0" borderId="0" applyNumberFormat="0" applyFill="0" applyBorder="0" applyAlignment="0" applyProtection="0"/>
    <xf numFmtId="0" fontId="46" fillId="0" borderId="11" applyNumberFormat="0" applyFill="0" applyAlignment="0" applyProtection="0"/>
    <xf numFmtId="0" fontId="47" fillId="0" borderId="12" applyNumberFormat="0" applyFill="0" applyAlignment="0" applyProtection="0"/>
    <xf numFmtId="0" fontId="48" fillId="0" borderId="13" applyNumberFormat="0" applyFill="0" applyAlignment="0" applyProtection="0"/>
    <xf numFmtId="0" fontId="48" fillId="0" borderId="0" applyNumberFormat="0" applyFill="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0" applyNumberFormat="0" applyBorder="0" applyAlignment="0" applyProtection="0"/>
    <xf numFmtId="0" fontId="52" fillId="8" borderId="14" applyNumberFormat="0" applyAlignment="0" applyProtection="0"/>
    <xf numFmtId="0" fontId="53" fillId="9" borderId="15" applyNumberFormat="0" applyAlignment="0" applyProtection="0"/>
    <xf numFmtId="0" fontId="54" fillId="9" borderId="14" applyNumberFormat="0" applyAlignment="0" applyProtection="0"/>
    <xf numFmtId="0" fontId="55" fillId="0" borderId="16" applyNumberFormat="0" applyFill="0" applyAlignment="0" applyProtection="0"/>
    <xf numFmtId="0" fontId="56" fillId="10" borderId="17" applyNumberFormat="0" applyAlignment="0" applyProtection="0"/>
    <xf numFmtId="0" fontId="21" fillId="0" borderId="0" applyNumberFormat="0" applyFill="0" applyBorder="0" applyAlignment="0" applyProtection="0"/>
    <xf numFmtId="0" fontId="57" fillId="0" borderId="0" applyNumberFormat="0" applyFill="0" applyBorder="0" applyAlignment="0" applyProtection="0"/>
    <xf numFmtId="0" fontId="58" fillId="0" borderId="19" applyNumberFormat="0" applyFill="0" applyAlignment="0" applyProtection="0"/>
    <xf numFmtId="0" fontId="59"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59"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59"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59"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59"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59"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67" fillId="38" borderId="0" applyNumberFormat="0" applyBorder="0" applyAlignment="0" applyProtection="0"/>
    <xf numFmtId="0" fontId="14" fillId="0" borderId="0"/>
    <xf numFmtId="0" fontId="67" fillId="42" borderId="0" applyNumberFormat="0" applyBorder="0" applyAlignment="0" applyProtection="0"/>
    <xf numFmtId="44" fontId="14" fillId="0" borderId="0" applyFont="0" applyFill="0" applyBorder="0" applyAlignment="0" applyProtection="0"/>
    <xf numFmtId="43" fontId="14" fillId="0" borderId="0" applyFont="0" applyFill="0" applyBorder="0" applyAlignment="0" applyProtection="0"/>
    <xf numFmtId="0" fontId="67" fillId="36" borderId="0" applyNumberFormat="0" applyBorder="0" applyAlignment="0" applyProtection="0"/>
    <xf numFmtId="0" fontId="23" fillId="0" borderId="0"/>
    <xf numFmtId="0" fontId="14" fillId="0" borderId="0"/>
    <xf numFmtId="0" fontId="67" fillId="41" borderId="0" applyNumberFormat="0" applyBorder="0" applyAlignment="0" applyProtection="0"/>
    <xf numFmtId="44" fontId="14" fillId="0" borderId="0" applyFont="0" applyFill="0" applyBorder="0" applyAlignment="0" applyProtection="0"/>
    <xf numFmtId="0" fontId="23" fillId="0" borderId="0" applyNumberFormat="0" applyFill="0" applyBorder="0" applyAlignment="0" applyProtection="0"/>
    <xf numFmtId="0" fontId="23" fillId="0" borderId="0"/>
    <xf numFmtId="0" fontId="6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67" fillId="40" borderId="0" applyNumberFormat="0" applyBorder="0" applyAlignment="0" applyProtection="0"/>
    <xf numFmtId="0" fontId="61" fillId="0" borderId="0"/>
    <xf numFmtId="0" fontId="23" fillId="0" borderId="0"/>
    <xf numFmtId="0" fontId="67" fillId="36" borderId="0" applyNumberFormat="0" applyBorder="0" applyAlignment="0" applyProtection="0"/>
    <xf numFmtId="0" fontId="67"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3" borderId="0" applyNumberFormat="0" applyBorder="0" applyAlignment="0" applyProtection="0"/>
    <xf numFmtId="9" fontId="14" fillId="0" borderId="0" applyFont="0" applyFill="0" applyBorder="0" applyAlignment="0" applyProtection="0"/>
    <xf numFmtId="0" fontId="23" fillId="0" borderId="0"/>
    <xf numFmtId="0" fontId="23" fillId="0" borderId="0"/>
    <xf numFmtId="0" fontId="61" fillId="0" borderId="0"/>
    <xf numFmtId="0" fontId="67" fillId="40" borderId="0" applyNumberFormat="0" applyBorder="0" applyAlignment="0" applyProtection="0"/>
    <xf numFmtId="0" fontId="64" fillId="0" borderId="0" applyNumberFormat="0" applyFill="0" applyBorder="0" applyAlignment="0" applyProtection="0">
      <alignment vertical="top"/>
    </xf>
    <xf numFmtId="0" fontId="65" fillId="0" borderId="0" applyNumberFormat="0" applyFill="0" applyBorder="0" applyAlignment="0" applyProtection="0">
      <alignment vertical="top"/>
    </xf>
    <xf numFmtId="0" fontId="66" fillId="0" borderId="0" applyNumberFormat="0" applyFill="0" applyBorder="0" applyAlignment="0" applyProtection="0">
      <alignment vertical="top"/>
    </xf>
    <xf numFmtId="0" fontId="23" fillId="0" borderId="0"/>
    <xf numFmtId="0" fontId="23" fillId="0" borderId="0" applyFont="0" applyFill="0" applyBorder="0" applyProtection="0"/>
    <xf numFmtId="0" fontId="67" fillId="36"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2" borderId="0" applyNumberFormat="0" applyBorder="0" applyAlignment="0" applyProtection="0"/>
    <xf numFmtId="173" fontId="23" fillId="0" borderId="0" applyFont="0" applyFill="0" applyBorder="0" applyAlignment="0" applyProtection="0"/>
    <xf numFmtId="0" fontId="23" fillId="0" borderId="0" applyNumberFormat="0" applyFill="0" applyBorder="0" applyAlignment="0" applyProtection="0"/>
    <xf numFmtId="0" fontId="67" fillId="38" borderId="0" applyNumberFormat="0" applyBorder="0" applyAlignment="0" applyProtection="0"/>
    <xf numFmtId="0" fontId="63" fillId="0" borderId="0" applyNumberFormat="0" applyFill="0" applyBorder="0" applyAlignment="0" applyProtection="0">
      <alignment vertical="top"/>
      <protection locked="0"/>
    </xf>
    <xf numFmtId="0" fontId="67" fillId="36" borderId="0" applyNumberFormat="0" applyBorder="0" applyAlignment="0" applyProtection="0"/>
    <xf numFmtId="0" fontId="67" fillId="39" borderId="0" applyNumberFormat="0" applyBorder="0" applyAlignment="0" applyProtection="0"/>
    <xf numFmtId="0" fontId="67" fillId="37" borderId="0" applyNumberFormat="0" applyBorder="0" applyAlignment="0" applyProtection="0"/>
    <xf numFmtId="0" fontId="23" fillId="0" borderId="0" applyNumberFormat="0" applyFill="0" applyBorder="0" applyAlignment="0" applyProtection="0"/>
    <xf numFmtId="0" fontId="62" fillId="0" borderId="0"/>
    <xf numFmtId="0" fontId="67" fillId="36" borderId="0" applyNumberFormat="0" applyBorder="0" applyAlignment="0" applyProtection="0"/>
    <xf numFmtId="0" fontId="23" fillId="0" borderId="0"/>
    <xf numFmtId="0" fontId="67" fillId="36" borderId="0" applyNumberFormat="0" applyBorder="0" applyAlignment="0" applyProtection="0"/>
    <xf numFmtId="0" fontId="23" fillId="0" borderId="0" applyNumberFormat="0" applyFill="0" applyBorder="0" applyAlignment="0" applyProtection="0"/>
    <xf numFmtId="0" fontId="67" fillId="38" borderId="0" applyNumberFormat="0" applyBorder="0" applyAlignment="0" applyProtection="0"/>
    <xf numFmtId="0" fontId="61" fillId="0" borderId="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3"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44"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39" fontId="27" fillId="0" borderId="0" applyFont="0" applyFill="0" applyBorder="0" applyAlignment="0" applyProtection="0"/>
    <xf numFmtId="0" fontId="67" fillId="45"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47"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1"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5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3" fillId="0" borderId="0" applyFont="0" applyFill="0" applyBorder="0" applyProtection="0"/>
    <xf numFmtId="0" fontId="68" fillId="51"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47"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52"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8" fillId="57" borderId="0" applyNumberFormat="0" applyBorder="0" applyAlignment="0" applyProtection="0"/>
    <xf numFmtId="0" fontId="68" fillId="58"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7" fillId="59" borderId="0" applyNumberFormat="0" applyBorder="0" applyAlignment="0" applyProtection="0"/>
    <xf numFmtId="0" fontId="67" fillId="60" borderId="0" applyNumberFormat="0" applyBorder="0" applyAlignment="0" applyProtection="0"/>
    <xf numFmtId="0" fontId="68" fillId="61"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7" fillId="63" borderId="0" applyNumberFormat="0" applyBorder="0" applyAlignment="0" applyProtection="0"/>
    <xf numFmtId="0" fontId="67" fillId="64" borderId="0" applyNumberFormat="0" applyBorder="0" applyAlignment="0" applyProtection="0"/>
    <xf numFmtId="0" fontId="68" fillId="65"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7" fillId="64" borderId="0" applyNumberFormat="0" applyBorder="0" applyAlignment="0" applyProtection="0"/>
    <xf numFmtId="0" fontId="67" fillId="65" borderId="0" applyNumberFormat="0" applyBorder="0" applyAlignment="0" applyProtection="0"/>
    <xf numFmtId="0" fontId="68" fillId="65" borderId="0" applyNumberFormat="0" applyBorder="0" applyAlignment="0" applyProtection="0"/>
    <xf numFmtId="0" fontId="68" fillId="52"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8" fillId="56"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7" fillId="67" borderId="0" applyNumberFormat="0" applyBorder="0" applyAlignment="0" applyProtection="0"/>
    <xf numFmtId="0" fontId="67" fillId="60" borderId="0" applyNumberFormat="0" applyBorder="0" applyAlignment="0" applyProtection="0"/>
    <xf numFmtId="0" fontId="68" fillId="68" borderId="0" applyNumberFormat="0" applyBorder="0" applyAlignment="0" applyProtection="0"/>
    <xf numFmtId="0" fontId="68" fillId="69"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174" fontId="69" fillId="70" borderId="20">
      <alignment horizontal="center" vertical="center"/>
    </xf>
    <xf numFmtId="175" fontId="23" fillId="70" borderId="20">
      <alignment horizontal="center" vertical="center"/>
    </xf>
    <xf numFmtId="175" fontId="23" fillId="70" borderId="20">
      <alignment horizontal="center" vertical="center"/>
    </xf>
    <xf numFmtId="175" fontId="23" fillId="70" borderId="20">
      <alignment horizontal="center" vertical="center"/>
    </xf>
    <xf numFmtId="49" fontId="23" fillId="0" borderId="21"/>
    <xf numFmtId="0" fontId="70" fillId="49" borderId="21" applyNumberFormat="0" applyFont="0" applyBorder="0" applyAlignment="0" applyProtection="0">
      <protection hidden="1"/>
    </xf>
    <xf numFmtId="0" fontId="71" fillId="37"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3" fontId="72" fillId="0" borderId="0" applyFill="0" applyBorder="0" applyProtection="0">
      <alignment horizontal="right"/>
    </xf>
    <xf numFmtId="176" fontId="23" fillId="0" borderId="0" applyFont="0" applyFill="0" applyBorder="0" applyAlignment="0" applyProtection="0"/>
    <xf numFmtId="177" fontId="73" fillId="0" borderId="0" applyFill="0" applyBorder="0" applyAlignment="0"/>
    <xf numFmtId="0" fontId="74" fillId="49" borderId="22" applyNumberFormat="0" applyAlignment="0" applyProtection="0"/>
    <xf numFmtId="0" fontId="74" fillId="49"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5" fillId="42" borderId="22" applyNumberFormat="0" applyAlignment="0" applyProtection="0"/>
    <xf numFmtId="0" fontId="76" fillId="46" borderId="23" applyNumberFormat="0" applyAlignment="0" applyProtection="0"/>
    <xf numFmtId="0" fontId="76" fillId="71" borderId="23" applyNumberFormat="0" applyAlignment="0" applyProtection="0"/>
    <xf numFmtId="0" fontId="76" fillId="71" borderId="23" applyNumberFormat="0" applyAlignment="0" applyProtection="0"/>
    <xf numFmtId="0" fontId="76" fillId="71" borderId="23" applyNumberFormat="0" applyAlignment="0" applyProtection="0"/>
    <xf numFmtId="0" fontId="76" fillId="71" borderId="23" applyNumberFormat="0" applyAlignment="0" applyProtection="0"/>
    <xf numFmtId="0" fontId="76" fillId="71" borderId="23" applyNumberFormat="0" applyAlignment="0" applyProtection="0"/>
    <xf numFmtId="49" fontId="23" fillId="0" borderId="21"/>
    <xf numFmtId="178" fontId="23" fillId="0" borderId="0"/>
    <xf numFmtId="178" fontId="23" fillId="0" borderId="0"/>
    <xf numFmtId="178" fontId="23" fillId="0" borderId="0"/>
    <xf numFmtId="178" fontId="23" fillId="0" borderId="0"/>
    <xf numFmtId="178" fontId="23" fillId="0" borderId="0"/>
    <xf numFmtId="178" fontId="23" fillId="0" borderId="0"/>
    <xf numFmtId="178" fontId="23" fillId="0" borderId="0"/>
    <xf numFmtId="178" fontId="23" fillId="0" borderId="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78" fillId="0" borderId="0" applyNumberFormat="0" applyAlignment="0">
      <alignment horizontal="left"/>
    </xf>
    <xf numFmtId="180" fontId="23" fillId="0" borderId="0" applyFont="0" applyFill="0" applyBorder="0" applyAlignment="0" applyProtection="0"/>
    <xf numFmtId="181" fontId="79" fillId="0" borderId="0" applyFont="0" applyFill="0" applyBorder="0" applyAlignment="0" applyProtection="0"/>
    <xf numFmtId="44" fontId="67" fillId="0" borderId="0" applyFont="0" applyFill="0" applyBorder="0" applyAlignment="0" applyProtection="0"/>
    <xf numFmtId="0" fontId="14" fillId="43" borderId="0" applyNumberFormat="0" applyBorder="0" applyAlignment="0" applyProtection="0"/>
    <xf numFmtId="44" fontId="7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0" fontId="14" fillId="40" borderId="0" applyNumberFormat="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80"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5" fontId="81" fillId="0" borderId="0" applyFont="0" applyFill="0" applyBorder="0" applyAlignment="0" applyProtection="0"/>
    <xf numFmtId="183" fontId="27" fillId="0" borderId="0" applyFont="0" applyFill="0" applyBorder="0" applyAlignment="0" applyProtection="0"/>
    <xf numFmtId="14" fontId="23" fillId="0" borderId="0" applyFont="0" applyFill="0" applyBorder="0" applyAlignment="0" applyProtection="0"/>
    <xf numFmtId="6" fontId="82" fillId="0" borderId="0">
      <protection locked="0"/>
    </xf>
    <xf numFmtId="6" fontId="82" fillId="0" borderId="0">
      <protection locked="0"/>
    </xf>
    <xf numFmtId="184" fontId="23" fillId="72" borderId="0">
      <alignment horizontal="center"/>
    </xf>
    <xf numFmtId="0" fontId="23" fillId="0" borderId="21"/>
    <xf numFmtId="185" fontId="61" fillId="0" borderId="0">
      <alignment horizontal="right"/>
      <protection locked="0"/>
    </xf>
    <xf numFmtId="0" fontId="83" fillId="0" borderId="0" applyNumberFormat="0" applyAlignment="0">
      <alignment horizontal="left"/>
    </xf>
    <xf numFmtId="186" fontId="23" fillId="0" borderId="0" applyFont="0" applyFill="0" applyBorder="0" applyAlignment="0" applyProtection="0"/>
    <xf numFmtId="187" fontId="23" fillId="0" borderId="0" applyFont="0" applyFill="0" applyBorder="0" applyAlignment="0" applyProtection="0"/>
    <xf numFmtId="188" fontId="23" fillId="0" borderId="0" applyFont="0" applyFill="0" applyBorder="0" applyAlignment="0" applyProtection="0"/>
    <xf numFmtId="189" fontId="23" fillId="0" borderId="0" applyFont="0" applyFill="0" applyBorder="0" applyAlignment="0" applyProtection="0"/>
    <xf numFmtId="190" fontId="23" fillId="0" borderId="0" applyFon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3" fillId="0" borderId="21">
      <alignment horizontal="left"/>
    </xf>
    <xf numFmtId="2" fontId="23" fillId="0" borderId="0" applyFont="0" applyFill="0" applyBorder="0" applyAlignment="0" applyProtection="0"/>
    <xf numFmtId="191" fontId="23" fillId="0" borderId="0">
      <protection locked="0"/>
    </xf>
    <xf numFmtId="191" fontId="23" fillId="0" borderId="0">
      <protection locked="0"/>
    </xf>
    <xf numFmtId="191" fontId="23" fillId="0" borderId="0">
      <protection locked="0"/>
    </xf>
    <xf numFmtId="38" fontId="85" fillId="0" borderId="24">
      <alignment horizontal="right"/>
    </xf>
    <xf numFmtId="171" fontId="79" fillId="0" borderId="0" applyFont="0" applyFill="0" applyBorder="0" applyAlignment="0" applyProtection="0"/>
    <xf numFmtId="192" fontId="23" fillId="0" borderId="0" applyFont="0" applyFill="0" applyBorder="0" applyAlignment="0" applyProtection="0">
      <alignment horizontal="center"/>
    </xf>
    <xf numFmtId="193" fontId="23" fillId="0" borderId="0" applyFont="0" applyFill="0" applyBorder="0" applyAlignment="0" applyProtection="0"/>
    <xf numFmtId="194" fontId="86" fillId="0" borderId="0" applyFont="0" applyFill="0" applyBorder="0" applyAlignment="0" applyProtection="0"/>
    <xf numFmtId="195" fontId="23" fillId="0" borderId="0" applyFont="0" applyFill="0" applyBorder="0" applyAlignment="0" applyProtection="0"/>
    <xf numFmtId="196" fontId="86" fillId="0" borderId="0" applyFont="0" applyFill="0" applyBorder="0" applyAlignment="0" applyProtection="0"/>
    <xf numFmtId="0" fontId="23" fillId="0" borderId="0" applyFont="0" applyFill="0" applyBorder="0"/>
    <xf numFmtId="0" fontId="87" fillId="39"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38" fontId="85" fillId="74" borderId="0" applyNumberFormat="0" applyBorder="0" applyAlignment="0" applyProtection="0"/>
    <xf numFmtId="38" fontId="85" fillId="74" borderId="0" applyNumberFormat="0" applyBorder="0" applyAlignment="0" applyProtection="0"/>
    <xf numFmtId="38" fontId="85" fillId="74" borderId="0" applyNumberFormat="0" applyBorder="0" applyAlignment="0" applyProtection="0"/>
    <xf numFmtId="0" fontId="88" fillId="0" borderId="0" applyNumberFormat="0" applyFill="0" applyBorder="0" applyAlignment="0" applyProtection="0"/>
    <xf numFmtId="0" fontId="35" fillId="0" borderId="25" applyNumberFormat="0" applyAlignment="0" applyProtection="0">
      <alignment horizontal="left" vertical="center"/>
    </xf>
    <xf numFmtId="0" fontId="35" fillId="0" borderId="9">
      <alignment horizontal="left" vertical="center"/>
    </xf>
    <xf numFmtId="0" fontId="35" fillId="0" borderId="9">
      <alignment horizontal="left" vertical="center"/>
    </xf>
    <xf numFmtId="0" fontId="89" fillId="0" borderId="0" applyNumberFormat="0" applyFont="0" applyFill="0" applyBorder="0" applyProtection="0"/>
    <xf numFmtId="0" fontId="90" fillId="0" borderId="26" applyNumberFormat="0" applyFill="0" applyAlignment="0" applyProtection="0"/>
    <xf numFmtId="0" fontId="90" fillId="0" borderId="26" applyNumberFormat="0" applyFill="0" applyAlignment="0" applyProtection="0"/>
    <xf numFmtId="0" fontId="91" fillId="0" borderId="27" applyNumberFormat="0" applyFill="0" applyAlignment="0" applyProtection="0"/>
    <xf numFmtId="0" fontId="91" fillId="0" borderId="27" applyNumberFormat="0" applyFill="0" applyAlignment="0" applyProtection="0"/>
    <xf numFmtId="0" fontId="91" fillId="0" borderId="27" applyNumberFormat="0" applyFill="0" applyAlignment="0" applyProtection="0"/>
    <xf numFmtId="0" fontId="91" fillId="0" borderId="27" applyNumberFormat="0" applyFill="0" applyAlignment="0" applyProtection="0"/>
    <xf numFmtId="0" fontId="91" fillId="0" borderId="27" applyNumberFormat="0" applyFill="0" applyAlignment="0" applyProtection="0"/>
    <xf numFmtId="0" fontId="35" fillId="0" borderId="0" applyNumberFormat="0" applyFont="0" applyFill="0" applyBorder="0" applyProtection="0"/>
    <xf numFmtId="0" fontId="92" fillId="0" borderId="28" applyNumberFormat="0" applyFill="0" applyAlignment="0" applyProtection="0"/>
    <xf numFmtId="0" fontId="92" fillId="0" borderId="28" applyNumberFormat="0" applyFill="0" applyAlignment="0" applyProtection="0"/>
    <xf numFmtId="0" fontId="93" fillId="0" borderId="29" applyNumberFormat="0" applyFill="0" applyAlignment="0" applyProtection="0"/>
    <xf numFmtId="0" fontId="93" fillId="0" borderId="29" applyNumberFormat="0" applyFill="0" applyAlignment="0" applyProtection="0"/>
    <xf numFmtId="0" fontId="93" fillId="0" borderId="29" applyNumberFormat="0" applyFill="0" applyAlignment="0" applyProtection="0"/>
    <xf numFmtId="0" fontId="93" fillId="0" borderId="29" applyNumberFormat="0" applyFill="0" applyAlignment="0" applyProtection="0"/>
    <xf numFmtId="0" fontId="93" fillId="0" borderId="29" applyNumberFormat="0" applyFill="0" applyAlignment="0" applyProtection="0"/>
    <xf numFmtId="0" fontId="94" fillId="0" borderId="30"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197" fontId="23" fillId="0" borderId="0">
      <protection locked="0"/>
    </xf>
    <xf numFmtId="197" fontId="23" fillId="0" borderId="0">
      <protection locked="0"/>
    </xf>
    <xf numFmtId="197" fontId="23" fillId="0" borderId="0">
      <protection locked="0"/>
    </xf>
    <xf numFmtId="197" fontId="23" fillId="0" borderId="0">
      <protection locked="0"/>
    </xf>
    <xf numFmtId="197" fontId="23" fillId="0" borderId="0">
      <protection locked="0"/>
    </xf>
    <xf numFmtId="197" fontId="23" fillId="0" borderId="0">
      <protection locked="0"/>
    </xf>
    <xf numFmtId="197" fontId="23" fillId="0" borderId="0">
      <protection locked="0"/>
    </xf>
    <xf numFmtId="197" fontId="23" fillId="0" borderId="0">
      <protection locked="0"/>
    </xf>
    <xf numFmtId="198" fontId="23" fillId="0" borderId="0" applyFont="0" applyFill="0" applyBorder="0" applyAlignment="0" applyProtection="0">
      <alignment horizontal="center"/>
    </xf>
    <xf numFmtId="0" fontId="96" fillId="0" borderId="32" applyNumberFormat="0" applyFill="0" applyAlignment="0" applyProtection="0"/>
    <xf numFmtId="39" fontId="97" fillId="0" borderId="0">
      <protection locked="0"/>
    </xf>
    <xf numFmtId="199" fontId="97" fillId="0" borderId="0"/>
    <xf numFmtId="10" fontId="85" fillId="75" borderId="1" applyNumberFormat="0" applyBorder="0" applyAlignment="0" applyProtection="0"/>
    <xf numFmtId="10" fontId="85" fillId="75" borderId="1" applyNumberFormat="0" applyBorder="0" applyAlignment="0" applyProtection="0"/>
    <xf numFmtId="10" fontId="85" fillId="75" borderId="1" applyNumberFormat="0" applyBorder="0" applyAlignment="0" applyProtection="0"/>
    <xf numFmtId="10" fontId="85" fillId="75" borderId="1" applyNumberFormat="0" applyBorder="0" applyAlignment="0" applyProtection="0"/>
    <xf numFmtId="10" fontId="85" fillId="75" borderId="1" applyNumberFormat="0" applyBorder="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0" fontId="98" fillId="44" borderId="22" applyNumberFormat="0" applyAlignment="0" applyProtection="0"/>
    <xf numFmtId="200" fontId="27" fillId="0" borderId="0" applyFont="0" applyFill="0" applyBorder="0" applyAlignment="0" applyProtection="0">
      <alignment horizontal="left" indent="1"/>
    </xf>
    <xf numFmtId="0" fontId="23" fillId="0" borderId="21">
      <alignment horizontal="left"/>
    </xf>
    <xf numFmtId="0" fontId="23" fillId="76" borderId="21" applyNumberFormat="0">
      <alignment horizontal="left" vertical="top"/>
    </xf>
    <xf numFmtId="0" fontId="99" fillId="0" borderId="33" applyNumberFormat="0" applyFill="0" applyAlignment="0" applyProtection="0"/>
    <xf numFmtId="0" fontId="100" fillId="0" borderId="34" applyNumberFormat="0" applyFill="0" applyAlignment="0" applyProtection="0"/>
    <xf numFmtId="0" fontId="100" fillId="0" borderId="34" applyNumberFormat="0" applyFill="0" applyAlignment="0" applyProtection="0"/>
    <xf numFmtId="0" fontId="100" fillId="0" borderId="34" applyNumberFormat="0" applyFill="0" applyAlignment="0" applyProtection="0"/>
    <xf numFmtId="0" fontId="100" fillId="0" borderId="34" applyNumberFormat="0" applyFill="0" applyAlignment="0" applyProtection="0"/>
    <xf numFmtId="0" fontId="100" fillId="0" borderId="34" applyNumberFormat="0" applyFill="0" applyAlignment="0" applyProtection="0"/>
    <xf numFmtId="201" fontId="23" fillId="0" borderId="0" applyFont="0" applyFill="0" applyBorder="0" applyAlignment="0" applyProtection="0"/>
    <xf numFmtId="202" fontId="23"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35" fillId="0" borderId="0"/>
    <xf numFmtId="0" fontId="23" fillId="0" borderId="21"/>
    <xf numFmtId="0" fontId="101" fillId="77" borderId="0" applyNumberFormat="0" applyBorder="0" applyAlignment="0" applyProtection="0"/>
    <xf numFmtId="0" fontId="101" fillId="77" borderId="0" applyNumberFormat="0" applyBorder="0" applyAlignment="0" applyProtection="0"/>
    <xf numFmtId="0" fontId="101" fillId="77" borderId="0" applyNumberFormat="0" applyBorder="0" applyAlignment="0" applyProtection="0"/>
    <xf numFmtId="0" fontId="101" fillId="77" borderId="0" applyNumberFormat="0" applyBorder="0" applyAlignment="0" applyProtection="0"/>
    <xf numFmtId="0" fontId="101" fillId="77" borderId="0" applyNumberFormat="0" applyBorder="0" applyAlignment="0" applyProtection="0"/>
    <xf numFmtId="0" fontId="101" fillId="77" borderId="0" applyNumberFormat="0" applyBorder="0" applyAlignment="0" applyProtection="0"/>
    <xf numFmtId="37" fontId="102" fillId="0" borderId="0"/>
    <xf numFmtId="204" fontId="103" fillId="0" borderId="0"/>
    <xf numFmtId="205" fontId="23" fillId="0" borderId="0"/>
    <xf numFmtId="205" fontId="23" fillId="0" borderId="0"/>
    <xf numFmtId="205" fontId="23" fillId="0" borderId="0"/>
    <xf numFmtId="199" fontId="104" fillId="0" borderId="0"/>
    <xf numFmtId="199" fontId="104" fillId="0" borderId="0"/>
    <xf numFmtId="199" fontId="104" fillId="0" borderId="0"/>
    <xf numFmtId="199" fontId="104" fillId="0" borderId="0"/>
    <xf numFmtId="199" fontId="104" fillId="0" borderId="0"/>
    <xf numFmtId="199" fontId="104" fillId="0" borderId="0"/>
    <xf numFmtId="199" fontId="104" fillId="0" borderId="0"/>
    <xf numFmtId="0" fontId="77" fillId="0" borderId="0"/>
    <xf numFmtId="0" fontId="14" fillId="40" borderId="0" applyNumberFormat="0" applyBorder="0" applyAlignment="0" applyProtection="0"/>
    <xf numFmtId="0" fontId="23" fillId="0" borderId="0"/>
    <xf numFmtId="0" fontId="23" fillId="0" borderId="0"/>
    <xf numFmtId="0" fontId="23" fillId="0" borderId="0"/>
    <xf numFmtId="0" fontId="80" fillId="0" borderId="0"/>
    <xf numFmtId="0" fontId="80" fillId="0" borderId="0"/>
    <xf numFmtId="0" fontId="77" fillId="0" borderId="0"/>
    <xf numFmtId="0" fontId="23" fillId="0" borderId="0"/>
    <xf numFmtId="0" fontId="23" fillId="0" borderId="0"/>
    <xf numFmtId="0" fontId="23" fillId="0" borderId="0"/>
    <xf numFmtId="0" fontId="105" fillId="0" borderId="0"/>
    <xf numFmtId="0" fontId="67" fillId="0" borderId="0"/>
    <xf numFmtId="0" fontId="67" fillId="0" borderId="0"/>
    <xf numFmtId="0" fontId="23" fillId="0" borderId="0"/>
    <xf numFmtId="0" fontId="23" fillId="0" borderId="0"/>
    <xf numFmtId="0" fontId="67" fillId="0" borderId="0"/>
    <xf numFmtId="0" fontId="67" fillId="0" borderId="0"/>
    <xf numFmtId="0" fontId="23" fillId="0" borderId="0"/>
    <xf numFmtId="0" fontId="67" fillId="0" borderId="0"/>
    <xf numFmtId="0" fontId="67" fillId="0" borderId="0"/>
    <xf numFmtId="0" fontId="23" fillId="0" borderId="0"/>
    <xf numFmtId="0" fontId="67" fillId="0" borderId="0"/>
    <xf numFmtId="0" fontId="67" fillId="0" borderId="0"/>
    <xf numFmtId="0" fontId="23" fillId="0" borderId="0"/>
    <xf numFmtId="0" fontId="105" fillId="0" borderId="0"/>
    <xf numFmtId="0" fontId="105" fillId="0" borderId="0"/>
    <xf numFmtId="0" fontId="23" fillId="0" borderId="0"/>
    <xf numFmtId="0" fontId="23" fillId="0" borderId="0"/>
    <xf numFmtId="0" fontId="27" fillId="0" borderId="0"/>
    <xf numFmtId="0" fontId="27" fillId="0" borderId="0"/>
    <xf numFmtId="0" fontId="77" fillId="0" borderId="0"/>
    <xf numFmtId="0" fontId="23" fillId="0" borderId="0"/>
    <xf numFmtId="0" fontId="14" fillId="40"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67" fillId="0" borderId="0"/>
    <xf numFmtId="0" fontId="23" fillId="0" borderId="0"/>
    <xf numFmtId="0" fontId="14" fillId="0" borderId="0"/>
    <xf numFmtId="0" fontId="80" fillId="0" borderId="0"/>
    <xf numFmtId="0" fontId="80" fillId="0" borderId="0"/>
    <xf numFmtId="0" fontId="23" fillId="0" borderId="0"/>
    <xf numFmtId="0" fontId="14" fillId="0" borderId="0"/>
    <xf numFmtId="0" fontId="14" fillId="0" borderId="0"/>
    <xf numFmtId="0" fontId="23" fillId="0" borderId="0"/>
    <xf numFmtId="0" fontId="14" fillId="0" borderId="0"/>
    <xf numFmtId="0" fontId="14" fillId="0" borderId="0"/>
    <xf numFmtId="0" fontId="23" fillId="0" borderId="0"/>
    <xf numFmtId="0" fontId="14" fillId="0" borderId="0"/>
    <xf numFmtId="0" fontId="14" fillId="0" borderId="0"/>
    <xf numFmtId="0" fontId="14" fillId="0" borderId="0"/>
    <xf numFmtId="0" fontId="27" fillId="0" borderId="0"/>
    <xf numFmtId="0" fontId="14" fillId="0" borderId="0"/>
    <xf numFmtId="0" fontId="14" fillId="40"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14" fillId="0" borderId="0"/>
    <xf numFmtId="0" fontId="23" fillId="0" borderId="0"/>
    <xf numFmtId="0" fontId="23" fillId="0" borderId="0"/>
    <xf numFmtId="0" fontId="77" fillId="0" borderId="0"/>
    <xf numFmtId="0" fontId="14" fillId="0" borderId="0"/>
    <xf numFmtId="0" fontId="23" fillId="0" borderId="0"/>
    <xf numFmtId="0" fontId="23"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67" fillId="0" borderId="0"/>
    <xf numFmtId="0" fontId="67" fillId="0" borderId="0"/>
    <xf numFmtId="0" fontId="67" fillId="0" borderId="0"/>
    <xf numFmtId="0" fontId="23" fillId="0" borderId="0"/>
    <xf numFmtId="0" fontId="67"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67" fillId="0" borderId="0"/>
    <xf numFmtId="0" fontId="77" fillId="0" borderId="0"/>
    <xf numFmtId="0" fontId="23" fillId="0" borderId="0"/>
    <xf numFmtId="0" fontId="23" fillId="0" borderId="0"/>
    <xf numFmtId="0" fontId="14" fillId="0" borderId="0"/>
    <xf numFmtId="0" fontId="23" fillId="40" borderId="35"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0" fontId="23" fillId="40" borderId="22" applyNumberFormat="0" applyFont="0" applyAlignment="0" applyProtection="0"/>
    <xf numFmtId="49" fontId="106" fillId="0" borderId="0" applyAlignment="0">
      <alignment horizontal="left" vertical="top"/>
    </xf>
    <xf numFmtId="0" fontId="107" fillId="49" borderId="36" applyNumberFormat="0" applyAlignment="0" applyProtection="0"/>
    <xf numFmtId="0" fontId="107" fillId="49"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0" fontId="107" fillId="42" borderId="36" applyNumberFormat="0" applyAlignment="0" applyProtection="0"/>
    <xf numFmtId="8" fontId="23" fillId="0" borderId="21"/>
    <xf numFmtId="172" fontId="23" fillId="0" borderId="21">
      <alignment horizontal="right"/>
    </xf>
    <xf numFmtId="199" fontId="108" fillId="0" borderId="3">
      <alignment vertical="center"/>
    </xf>
    <xf numFmtId="10" fontId="23" fillId="0" borderId="21"/>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7" fillId="0" borderId="0" applyFont="0" applyFill="0" applyBorder="0" applyAlignment="0" applyProtection="0"/>
    <xf numFmtId="9" fontId="77" fillId="0" borderId="0" applyFont="0" applyFill="0" applyBorder="0" applyAlignment="0" applyProtection="0"/>
    <xf numFmtId="9" fontId="27"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7" fillId="0" borderId="0" applyFont="0" applyFill="0" applyBorder="0" applyAlignment="0" applyProtection="0"/>
    <xf numFmtId="9" fontId="27"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206" fontId="109" fillId="0" borderId="0" applyProtection="0"/>
    <xf numFmtId="207" fontId="23" fillId="0" borderId="21">
      <alignment horizontal="center"/>
    </xf>
    <xf numFmtId="0" fontId="110" fillId="0" borderId="21" applyNumberFormat="0" applyFill="0" applyBorder="0" applyAlignment="0" applyProtection="0">
      <protection hidden="1"/>
    </xf>
    <xf numFmtId="0" fontId="111" fillId="0" borderId="0" applyNumberFormat="0" applyFill="0" applyBorder="0" applyAlignment="0"/>
    <xf numFmtId="208" fontId="72" fillId="0" borderId="0" applyFill="0" applyBorder="0" applyProtection="0">
      <alignment horizontal="right"/>
    </xf>
    <xf numFmtId="14" fontId="112" fillId="0" borderId="0" applyNumberFormat="0" applyFill="0" applyBorder="0" applyAlignment="0" applyProtection="0">
      <alignment horizontal="left"/>
    </xf>
    <xf numFmtId="0" fontId="23" fillId="0" borderId="0"/>
    <xf numFmtId="8" fontId="23" fillId="0" borderId="21"/>
    <xf numFmtId="4" fontId="73" fillId="78" borderId="36" applyNumberFormat="0" applyProtection="0">
      <alignment vertical="center"/>
    </xf>
    <xf numFmtId="4" fontId="113" fillId="79" borderId="1" applyNumberFormat="0" applyProtection="0">
      <alignment horizontal="right" vertical="center" wrapText="1"/>
    </xf>
    <xf numFmtId="4" fontId="113" fillId="79" borderId="1" applyNumberFormat="0" applyProtection="0">
      <alignment horizontal="right" vertical="center" wrapText="1"/>
    </xf>
    <xf numFmtId="4" fontId="114" fillId="78" borderId="37" applyNumberFormat="0" applyProtection="0">
      <alignment vertical="center"/>
    </xf>
    <xf numFmtId="4" fontId="114" fillId="78" borderId="37" applyNumberFormat="0" applyProtection="0">
      <alignment vertical="center"/>
    </xf>
    <xf numFmtId="4" fontId="115" fillId="80" borderId="28">
      <alignment vertical="center"/>
    </xf>
    <xf numFmtId="4" fontId="116" fillId="80" borderId="28">
      <alignment vertical="center"/>
    </xf>
    <xf numFmtId="4" fontId="115" fillId="81" borderId="28">
      <alignment vertical="center"/>
    </xf>
    <xf numFmtId="4" fontId="116" fillId="81" borderId="28">
      <alignment vertical="center"/>
    </xf>
    <xf numFmtId="4" fontId="113" fillId="79" borderId="1" applyNumberFormat="0" applyProtection="0">
      <alignment horizontal="left" vertical="center" indent="1"/>
    </xf>
    <xf numFmtId="0" fontId="117" fillId="78" borderId="37" applyNumberFormat="0" applyProtection="0">
      <alignment horizontal="left" vertical="top" indent="1"/>
    </xf>
    <xf numFmtId="0" fontId="117" fillId="78" borderId="37" applyNumberFormat="0" applyProtection="0">
      <alignment horizontal="left" vertical="top" indent="1"/>
    </xf>
    <xf numFmtId="4" fontId="118" fillId="82" borderId="1" applyNumberFormat="0" applyProtection="0">
      <alignment horizontal="left" vertical="center"/>
    </xf>
    <xf numFmtId="4" fontId="118" fillId="82" borderId="1" applyNumberFormat="0" applyProtection="0">
      <alignment horizontal="left" vertical="center"/>
    </xf>
    <xf numFmtId="4" fontId="118" fillId="82" borderId="1" applyNumberFormat="0" applyProtection="0">
      <alignment horizontal="left" vertical="center"/>
    </xf>
    <xf numFmtId="4" fontId="119" fillId="83" borderId="1" applyNumberFormat="0">
      <alignment horizontal="right" vertical="center"/>
    </xf>
    <xf numFmtId="4" fontId="73" fillId="37" borderId="37" applyNumberFormat="0" applyProtection="0">
      <alignment horizontal="right" vertical="center"/>
    </xf>
    <xf numFmtId="4" fontId="73" fillId="37" borderId="37" applyNumberFormat="0" applyProtection="0">
      <alignment horizontal="right" vertical="center"/>
    </xf>
    <xf numFmtId="4" fontId="73" fillId="38" borderId="37" applyNumberFormat="0" applyProtection="0">
      <alignment horizontal="right" vertical="center"/>
    </xf>
    <xf numFmtId="4" fontId="73" fillId="38" borderId="37" applyNumberFormat="0" applyProtection="0">
      <alignment horizontal="right" vertical="center"/>
    </xf>
    <xf numFmtId="4" fontId="73" fillId="62" borderId="37" applyNumberFormat="0" applyProtection="0">
      <alignment horizontal="right" vertical="center"/>
    </xf>
    <xf numFmtId="4" fontId="73" fillId="62" borderId="37" applyNumberFormat="0" applyProtection="0">
      <alignment horizontal="right" vertical="center"/>
    </xf>
    <xf numFmtId="4" fontId="73" fillId="50" borderId="37" applyNumberFormat="0" applyProtection="0">
      <alignment horizontal="right" vertical="center"/>
    </xf>
    <xf numFmtId="4" fontId="73" fillId="50" borderId="37" applyNumberFormat="0" applyProtection="0">
      <alignment horizontal="right" vertical="center"/>
    </xf>
    <xf numFmtId="4" fontId="73" fillId="54" borderId="37" applyNumberFormat="0" applyProtection="0">
      <alignment horizontal="right" vertical="center"/>
    </xf>
    <xf numFmtId="4" fontId="73" fillId="54" borderId="37" applyNumberFormat="0" applyProtection="0">
      <alignment horizontal="right" vertical="center"/>
    </xf>
    <xf numFmtId="4" fontId="73" fillId="69" borderId="37" applyNumberFormat="0" applyProtection="0">
      <alignment horizontal="right" vertical="center"/>
    </xf>
    <xf numFmtId="4" fontId="73" fillId="69" borderId="37" applyNumberFormat="0" applyProtection="0">
      <alignment horizontal="right" vertical="center"/>
    </xf>
    <xf numFmtId="4" fontId="73" fillId="48" borderId="37" applyNumberFormat="0" applyProtection="0">
      <alignment horizontal="right" vertical="center"/>
    </xf>
    <xf numFmtId="4" fontId="73" fillId="48" borderId="37" applyNumberFormat="0" applyProtection="0">
      <alignment horizontal="right" vertical="center"/>
    </xf>
    <xf numFmtId="4" fontId="73" fillId="73" borderId="37" applyNumberFormat="0" applyProtection="0">
      <alignment horizontal="right" vertical="center"/>
    </xf>
    <xf numFmtId="4" fontId="73" fillId="73" borderId="37" applyNumberFormat="0" applyProtection="0">
      <alignment horizontal="right" vertical="center"/>
    </xf>
    <xf numFmtId="4" fontId="73" fillId="47" borderId="37" applyNumberFormat="0" applyProtection="0">
      <alignment horizontal="right" vertical="center"/>
    </xf>
    <xf numFmtId="4" fontId="73" fillId="47" borderId="37" applyNumberFormat="0" applyProtection="0">
      <alignment horizontal="right" vertical="center"/>
    </xf>
    <xf numFmtId="4" fontId="117" fillId="0" borderId="1" applyNumberFormat="0" applyProtection="0">
      <alignment horizontal="left" vertical="center" indent="1"/>
    </xf>
    <xf numFmtId="4" fontId="73" fillId="0" borderId="1" applyNumberFormat="0" applyProtection="0">
      <alignment horizontal="left" vertical="center" indent="1"/>
    </xf>
    <xf numFmtId="4" fontId="120" fillId="84" borderId="0" applyNumberFormat="0" applyProtection="0">
      <alignment horizontal="left" vertical="center" indent="1"/>
    </xf>
    <xf numFmtId="4" fontId="121" fillId="49" borderId="37" applyNumberFormat="0" applyProtection="0">
      <alignment horizontal="center" vertical="center"/>
    </xf>
    <xf numFmtId="4" fontId="121" fillId="49" borderId="37" applyNumberFormat="0" applyProtection="0">
      <alignment horizontal="center" vertical="center"/>
    </xf>
    <xf numFmtId="4" fontId="122" fillId="76" borderId="38">
      <alignment horizontal="left" vertical="center" indent="1"/>
    </xf>
    <xf numFmtId="4" fontId="118" fillId="0" borderId="0" applyNumberFormat="0" applyProtection="0">
      <alignment horizontal="left" vertical="center" indent="1"/>
    </xf>
    <xf numFmtId="4" fontId="118" fillId="0" borderId="0" applyNumberFormat="0" applyProtection="0">
      <alignment horizontal="left" vertical="center" indent="1"/>
    </xf>
    <xf numFmtId="4" fontId="118" fillId="0" borderId="0" applyNumberFormat="0" applyProtection="0">
      <alignment horizontal="left" vertical="center" indent="1"/>
    </xf>
    <xf numFmtId="4" fontId="118" fillId="0" borderId="0" applyNumberFormat="0" applyProtection="0">
      <alignment horizontal="left" vertical="center" indent="1"/>
    </xf>
    <xf numFmtId="4" fontId="118" fillId="0" borderId="0" applyNumberFormat="0" applyProtection="0">
      <alignment horizontal="left" vertical="center" indent="1"/>
    </xf>
    <xf numFmtId="4" fontId="118" fillId="0" borderId="0" applyNumberFormat="0" applyProtection="0">
      <alignment horizontal="left" vertical="center" indent="1"/>
    </xf>
    <xf numFmtId="0" fontId="118" fillId="85" borderId="1" applyNumberFormat="0" applyProtection="0">
      <alignment horizontal="left" vertical="center" indent="2"/>
    </xf>
    <xf numFmtId="0" fontId="118" fillId="85" borderId="1" applyNumberFormat="0" applyProtection="0">
      <alignment horizontal="left" vertical="center" indent="2"/>
    </xf>
    <xf numFmtId="0" fontId="118" fillId="85" borderId="1" applyNumberFormat="0" applyProtection="0">
      <alignment horizontal="left" vertical="center" indent="2"/>
    </xf>
    <xf numFmtId="0" fontId="23" fillId="84" borderId="37" applyNumberFormat="0" applyProtection="0">
      <alignment horizontal="left" vertical="top" indent="1"/>
    </xf>
    <xf numFmtId="0" fontId="23" fillId="84" borderId="37" applyNumberFormat="0" applyProtection="0">
      <alignment horizontal="left" vertical="top" indent="1"/>
    </xf>
    <xf numFmtId="0" fontId="23" fillId="84" borderId="37" applyNumberFormat="0" applyProtection="0">
      <alignment horizontal="left" vertical="top" indent="1"/>
    </xf>
    <xf numFmtId="0" fontId="23" fillId="84" borderId="37" applyNumberFormat="0" applyProtection="0">
      <alignment horizontal="left" vertical="top" indent="1"/>
    </xf>
    <xf numFmtId="0" fontId="23" fillId="84" borderId="37" applyNumberFormat="0" applyProtection="0">
      <alignment horizontal="left" vertical="top" indent="1"/>
    </xf>
    <xf numFmtId="0" fontId="23" fillId="84" borderId="37" applyNumberFormat="0" applyProtection="0">
      <alignment horizontal="left" vertical="top" indent="1"/>
    </xf>
    <xf numFmtId="0" fontId="23" fillId="84" borderId="37" applyNumberFormat="0" applyProtection="0">
      <alignment horizontal="left" vertical="top" indent="1"/>
    </xf>
    <xf numFmtId="0" fontId="105" fillId="0" borderId="1" applyNumberFormat="0" applyProtection="0">
      <alignment horizontal="left" vertical="center" indent="2"/>
    </xf>
    <xf numFmtId="0" fontId="23" fillId="86" borderId="37" applyNumberFormat="0" applyProtection="0">
      <alignment horizontal="left" vertical="top" indent="1"/>
    </xf>
    <xf numFmtId="0" fontId="23" fillId="86" borderId="37" applyNumberFormat="0" applyProtection="0">
      <alignment horizontal="left" vertical="top" indent="1"/>
    </xf>
    <xf numFmtId="0" fontId="23" fillId="86" borderId="37" applyNumberFormat="0" applyProtection="0">
      <alignment horizontal="left" vertical="top" indent="1"/>
    </xf>
    <xf numFmtId="0" fontId="23" fillId="86" borderId="37" applyNumberFormat="0" applyProtection="0">
      <alignment horizontal="left" vertical="top" indent="1"/>
    </xf>
    <xf numFmtId="0" fontId="23" fillId="86" borderId="37" applyNumberFormat="0" applyProtection="0">
      <alignment horizontal="left" vertical="top" indent="1"/>
    </xf>
    <xf numFmtId="0" fontId="23" fillId="86" borderId="37" applyNumberFormat="0" applyProtection="0">
      <alignment horizontal="left" vertical="top" indent="1"/>
    </xf>
    <xf numFmtId="0" fontId="23" fillId="86" borderId="37" applyNumberFormat="0" applyProtection="0">
      <alignment horizontal="left" vertical="top" indent="1"/>
    </xf>
    <xf numFmtId="0" fontId="105" fillId="0" borderId="1" applyNumberFormat="0" applyProtection="0">
      <alignment horizontal="left" vertical="center" indent="2"/>
    </xf>
    <xf numFmtId="0" fontId="23" fillId="70" borderId="37" applyNumberFormat="0" applyProtection="0">
      <alignment horizontal="left" vertical="top" indent="1"/>
    </xf>
    <xf numFmtId="0" fontId="23" fillId="70" borderId="37" applyNumberFormat="0" applyProtection="0">
      <alignment horizontal="left" vertical="top" indent="1"/>
    </xf>
    <xf numFmtId="0" fontId="23" fillId="70" borderId="37" applyNumberFormat="0" applyProtection="0">
      <alignment horizontal="left" vertical="top" indent="1"/>
    </xf>
    <xf numFmtId="0" fontId="23" fillId="70" borderId="37" applyNumberFormat="0" applyProtection="0">
      <alignment horizontal="left" vertical="top" indent="1"/>
    </xf>
    <xf numFmtId="0" fontId="23" fillId="70" borderId="37" applyNumberFormat="0" applyProtection="0">
      <alignment horizontal="left" vertical="top" indent="1"/>
    </xf>
    <xf numFmtId="0" fontId="23" fillId="70" borderId="37" applyNumberFormat="0" applyProtection="0">
      <alignment horizontal="left" vertical="top" indent="1"/>
    </xf>
    <xf numFmtId="0" fontId="23" fillId="70" borderId="37" applyNumberFormat="0" applyProtection="0">
      <alignment horizontal="left" vertical="top" indent="1"/>
    </xf>
    <xf numFmtId="0" fontId="105" fillId="0" borderId="1" applyNumberFormat="0" applyProtection="0">
      <alignment horizontal="left" vertical="center" indent="2"/>
    </xf>
    <xf numFmtId="0" fontId="23" fillId="87" borderId="37" applyNumberFormat="0" applyProtection="0">
      <alignment horizontal="left" vertical="top" indent="1"/>
    </xf>
    <xf numFmtId="0" fontId="23" fillId="87" borderId="37" applyNumberFormat="0" applyProtection="0">
      <alignment horizontal="left" vertical="top" indent="1"/>
    </xf>
    <xf numFmtId="0" fontId="23" fillId="87" borderId="37" applyNumberFormat="0" applyProtection="0">
      <alignment horizontal="left" vertical="top" indent="1"/>
    </xf>
    <xf numFmtId="0" fontId="23" fillId="87" borderId="37" applyNumberFormat="0" applyProtection="0">
      <alignment horizontal="left" vertical="top" indent="1"/>
    </xf>
    <xf numFmtId="0" fontId="23" fillId="87" borderId="37" applyNumberFormat="0" applyProtection="0">
      <alignment horizontal="left" vertical="top" indent="1"/>
    </xf>
    <xf numFmtId="0" fontId="23" fillId="87" borderId="37" applyNumberFormat="0" applyProtection="0">
      <alignment horizontal="left" vertical="top" indent="1"/>
    </xf>
    <xf numFmtId="0" fontId="23" fillId="87" borderId="37" applyNumberFormat="0" applyProtection="0">
      <alignment horizontal="left" vertical="top" indent="1"/>
    </xf>
    <xf numFmtId="0" fontId="23" fillId="88" borderId="1" applyNumberFormat="0">
      <protection locked="0"/>
    </xf>
    <xf numFmtId="0" fontId="23" fillId="88" borderId="1" applyNumberFormat="0">
      <protection locked="0"/>
    </xf>
    <xf numFmtId="0" fontId="23" fillId="88" borderId="1" applyNumberFormat="0">
      <protection locked="0"/>
    </xf>
    <xf numFmtId="0" fontId="23" fillId="88" borderId="1" applyNumberFormat="0">
      <protection locked="0"/>
    </xf>
    <xf numFmtId="4" fontId="73" fillId="75" borderId="37" applyNumberFormat="0" applyProtection="0">
      <alignment vertical="center"/>
    </xf>
    <xf numFmtId="4" fontId="73" fillId="75" borderId="37" applyNumberFormat="0" applyProtection="0">
      <alignment vertical="center"/>
    </xf>
    <xf numFmtId="4" fontId="123" fillId="75" borderId="37" applyNumberFormat="0" applyProtection="0">
      <alignment vertical="center"/>
    </xf>
    <xf numFmtId="4" fontId="123" fillId="75" borderId="37" applyNumberFormat="0" applyProtection="0">
      <alignment vertical="center"/>
    </xf>
    <xf numFmtId="4" fontId="124" fillId="80" borderId="38">
      <alignment vertical="center"/>
    </xf>
    <xf numFmtId="4" fontId="125" fillId="80" borderId="38">
      <alignment vertical="center"/>
    </xf>
    <xf numFmtId="4" fontId="124" fillId="81" borderId="38">
      <alignment vertical="center"/>
    </xf>
    <xf numFmtId="4" fontId="125" fillId="81" borderId="38">
      <alignment vertical="center"/>
    </xf>
    <xf numFmtId="4" fontId="109" fillId="0" borderId="0" applyNumberFormat="0" applyProtection="0">
      <alignment horizontal="left" vertical="center" indent="1"/>
    </xf>
    <xf numFmtId="0" fontId="73" fillId="75" borderId="37" applyNumberFormat="0" applyProtection="0">
      <alignment horizontal="left" vertical="top" indent="1"/>
    </xf>
    <xf numFmtId="0" fontId="73" fillId="75" borderId="37" applyNumberFormat="0" applyProtection="0">
      <alignment horizontal="left" vertical="top" indent="1"/>
    </xf>
    <xf numFmtId="0" fontId="119" fillId="83" borderId="1" applyNumberFormat="0">
      <alignment horizontal="left" vertical="center"/>
    </xf>
    <xf numFmtId="4" fontId="85" fillId="0" borderId="1" applyNumberFormat="0" applyProtection="0">
      <alignment horizontal="left" vertical="center" indent="1"/>
    </xf>
    <xf numFmtId="4" fontId="73" fillId="89" borderId="36" applyNumberFormat="0" applyProtection="0">
      <alignment horizontal="right" vertical="center"/>
    </xf>
    <xf numFmtId="4" fontId="126" fillId="0" borderId="1" applyNumberFormat="0" applyProtection="0">
      <alignment horizontal="right" vertical="center" wrapText="1"/>
    </xf>
    <xf numFmtId="4" fontId="109" fillId="0" borderId="0" applyNumberFormat="0" applyProtection="0">
      <alignment horizontal="right" vertical="center" wrapText="1"/>
    </xf>
    <xf numFmtId="4" fontId="123" fillId="90" borderId="37" applyNumberFormat="0" applyProtection="0">
      <alignment horizontal="right" vertical="center"/>
    </xf>
    <xf numFmtId="4" fontId="123" fillId="90" borderId="37" applyNumberFormat="0" applyProtection="0">
      <alignment horizontal="right" vertical="center"/>
    </xf>
    <xf numFmtId="4" fontId="127" fillId="80" borderId="38">
      <alignment vertical="center"/>
    </xf>
    <xf numFmtId="4" fontId="128" fillId="80" borderId="38">
      <alignment vertical="center"/>
    </xf>
    <xf numFmtId="4" fontId="127" fillId="81" borderId="38">
      <alignment vertical="center"/>
    </xf>
    <xf numFmtId="4" fontId="128" fillId="91" borderId="38">
      <alignment vertical="center"/>
    </xf>
    <xf numFmtId="4" fontId="126" fillId="0" borderId="1" applyNumberFormat="0" applyProtection="0">
      <alignment horizontal="left" vertical="center" indent="1"/>
    </xf>
    <xf numFmtId="4" fontId="126" fillId="0" borderId="1" applyNumberFormat="0" applyProtection="0">
      <alignment horizontal="left" vertical="center" indent="1"/>
    </xf>
    <xf numFmtId="4" fontId="109" fillId="0" borderId="0" applyNumberFormat="0" applyProtection="0">
      <alignment horizontal="left" vertical="center" indent="1"/>
    </xf>
    <xf numFmtId="0" fontId="118" fillId="92" borderId="1" applyNumberFormat="0" applyProtection="0">
      <alignment horizontal="center" vertical="top" wrapText="1"/>
    </xf>
    <xf numFmtId="0" fontId="118" fillId="92" borderId="1" applyNumberFormat="0" applyProtection="0">
      <alignment horizontal="center" vertical="top" wrapText="1"/>
    </xf>
    <xf numFmtId="0" fontId="118" fillId="92" borderId="1" applyNumberFormat="0" applyProtection="0">
      <alignment horizontal="center" vertical="top" wrapText="1"/>
    </xf>
    <xf numFmtId="4" fontId="129" fillId="76" borderId="39">
      <alignment vertical="center"/>
    </xf>
    <xf numFmtId="4" fontId="130" fillId="76" borderId="39">
      <alignment vertical="center"/>
    </xf>
    <xf numFmtId="4" fontId="115" fillId="80" borderId="39">
      <alignment vertical="center"/>
    </xf>
    <xf numFmtId="4" fontId="116" fillId="80" borderId="39">
      <alignment vertical="center"/>
    </xf>
    <xf numFmtId="4" fontId="115" fillId="81" borderId="38">
      <alignment vertical="center"/>
    </xf>
    <xf numFmtId="4" fontId="116" fillId="81" borderId="38">
      <alignment vertical="center"/>
    </xf>
    <xf numFmtId="4" fontId="131" fillId="75" borderId="39">
      <alignment horizontal="left" vertical="center" indent="1"/>
    </xf>
    <xf numFmtId="4" fontId="132" fillId="0" borderId="0" applyNumberFormat="0" applyProtection="0">
      <alignment vertical="center"/>
    </xf>
    <xf numFmtId="4" fontId="133" fillId="0" borderId="37" applyNumberFormat="0" applyProtection="0">
      <alignment horizontal="right" vertical="center"/>
    </xf>
    <xf numFmtId="4" fontId="133" fillId="0" borderId="37" applyNumberFormat="0" applyProtection="0">
      <alignment horizontal="right" vertical="center"/>
    </xf>
    <xf numFmtId="1" fontId="23" fillId="0" borderId="2" applyFill="0" applyBorder="0">
      <alignment horizontal="center"/>
    </xf>
    <xf numFmtId="0" fontId="134" fillId="93" borderId="0"/>
    <xf numFmtId="49" fontId="135" fillId="93" borderId="0"/>
    <xf numFmtId="49" fontId="136" fillId="93" borderId="40"/>
    <xf numFmtId="49" fontId="136" fillId="93" borderId="0"/>
    <xf numFmtId="0" fontId="134" fillId="76" borderId="40">
      <protection locked="0"/>
    </xf>
    <xf numFmtId="0" fontId="134" fillId="93" borderId="0"/>
    <xf numFmtId="0" fontId="137" fillId="94" borderId="0"/>
    <xf numFmtId="0" fontId="137" fillId="95" borderId="0"/>
    <xf numFmtId="0" fontId="137" fillId="96" borderId="0"/>
    <xf numFmtId="0" fontId="138" fillId="0" borderId="0" applyNumberFormat="0" applyFill="0" applyBorder="0" applyAlignment="0" applyProtection="0"/>
    <xf numFmtId="199" fontId="139" fillId="0" borderId="41">
      <alignment horizontal="center"/>
    </xf>
    <xf numFmtId="199" fontId="139" fillId="0" borderId="41">
      <alignment horizontal="center"/>
    </xf>
    <xf numFmtId="0" fontId="23" fillId="0" borderId="21">
      <alignment horizontal="right"/>
    </xf>
    <xf numFmtId="49" fontId="23" fillId="0" borderId="21"/>
    <xf numFmtId="49" fontId="35" fillId="0" borderId="0" applyAlignment="0">
      <alignment horizontal="left" vertical="top"/>
    </xf>
    <xf numFmtId="0" fontId="61" fillId="0" borderId="0"/>
    <xf numFmtId="0" fontId="23" fillId="0" borderId="0"/>
    <xf numFmtId="0" fontId="140" fillId="0" borderId="0" applyNumberFormat="0" applyFont="0" applyFill="0" applyBorder="0" applyAlignment="0" applyProtection="0"/>
    <xf numFmtId="209" fontId="23" fillId="0" borderId="0" applyFill="0" applyBorder="0" applyAlignment="0" applyProtection="0">
      <alignment wrapText="1"/>
    </xf>
    <xf numFmtId="41" fontId="27" fillId="0" borderId="0" applyFont="0" applyFill="0" applyBorder="0" applyAlignment="0" applyProtection="0"/>
    <xf numFmtId="0" fontId="31" fillId="0" borderId="0" applyNumberFormat="0" applyFill="0" applyBorder="0">
      <alignment horizontal="center" wrapText="1"/>
    </xf>
    <xf numFmtId="0" fontId="31" fillId="0" borderId="0" applyNumberFormat="0" applyFill="0" applyBorder="0">
      <alignment horizontal="center" wrapText="1"/>
    </xf>
    <xf numFmtId="40" fontId="141" fillId="0" borderId="0" applyBorder="0">
      <alignment horizontal="right"/>
    </xf>
    <xf numFmtId="49" fontId="142" fillId="0" borderId="3">
      <alignment vertical="center"/>
    </xf>
    <xf numFmtId="49" fontId="35" fillId="0" borderId="0" applyFont="0" applyFill="0" applyBorder="0" applyAlignment="0" applyProtection="0"/>
    <xf numFmtId="210" fontId="35" fillId="0" borderId="0" applyFont="0" applyFill="0" applyBorder="0" applyAlignment="0" applyProtection="0"/>
    <xf numFmtId="211" fontId="27" fillId="0" borderId="0" applyFont="0" applyFill="0" applyBorder="0" applyAlignment="0" applyProtection="0"/>
    <xf numFmtId="0" fontId="143"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23" fillId="0" borderId="42" applyNumberFormat="0" applyFill="0" applyBorder="0" applyAlignment="0" applyProtection="0"/>
    <xf numFmtId="0" fontId="144" fillId="0" borderId="43" applyNumberFormat="0" applyFill="0" applyAlignment="0" applyProtection="0"/>
    <xf numFmtId="0" fontId="144" fillId="0" borderId="43" applyNumberFormat="0" applyFill="0" applyAlignment="0" applyProtection="0"/>
    <xf numFmtId="197" fontId="23" fillId="0" borderId="44">
      <protection locked="0"/>
    </xf>
    <xf numFmtId="197" fontId="23" fillId="0" borderId="44">
      <protection locked="0"/>
    </xf>
    <xf numFmtId="197" fontId="23" fillId="0" borderId="44">
      <protection locked="0"/>
    </xf>
    <xf numFmtId="197" fontId="23" fillId="0" borderId="44">
      <protection locked="0"/>
    </xf>
    <xf numFmtId="197" fontId="23" fillId="0" borderId="44">
      <protection locked="0"/>
    </xf>
    <xf numFmtId="37" fontId="85" fillId="78" borderId="0" applyNumberFormat="0" applyBorder="0" applyAlignment="0" applyProtection="0"/>
    <xf numFmtId="37" fontId="85" fillId="78" borderId="0" applyNumberFormat="0" applyBorder="0" applyAlignment="0" applyProtection="0"/>
    <xf numFmtId="37" fontId="85" fillId="78" borderId="0" applyNumberFormat="0" applyBorder="0" applyAlignment="0" applyProtection="0"/>
    <xf numFmtId="37" fontId="85" fillId="0" borderId="0"/>
    <xf numFmtId="3" fontId="145" fillId="0" borderId="32" applyProtection="0"/>
    <xf numFmtId="170" fontId="146" fillId="0" borderId="0" applyFont="0" applyFill="0" applyBorder="0" applyAlignment="0" applyProtection="0"/>
    <xf numFmtId="212" fontId="86" fillId="0" borderId="0" applyFont="0" applyFill="0" applyBorder="0" applyAlignment="0" applyProtection="0"/>
    <xf numFmtId="213" fontId="86" fillId="0" borderId="0" applyFont="0" applyFill="0" applyBorder="0" applyAlignment="0" applyProtection="0"/>
    <xf numFmtId="214" fontId="86" fillId="0" borderId="0" applyFont="0" applyFill="0" applyBorder="0" applyAlignment="0" applyProtection="0"/>
    <xf numFmtId="0" fontId="123" fillId="0" borderId="0" applyFill="0" applyBorder="0" applyAlignment="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23" fillId="0" borderId="2" applyNumberFormat="0" applyAlignment="0"/>
    <xf numFmtId="0" fontId="23" fillId="0" borderId="21" applyNumberFormat="0" applyAlignment="0"/>
    <xf numFmtId="0" fontId="23" fillId="0" borderId="45" applyNumberFormat="0" applyAlignment="0">
      <alignment horizontal="center"/>
    </xf>
    <xf numFmtId="0" fontId="23" fillId="0" borderId="45" applyNumberFormat="0" applyAlignment="0">
      <alignment horizontal="center"/>
    </xf>
    <xf numFmtId="0" fontId="31" fillId="97" borderId="0" applyBorder="0">
      <alignment horizontal="center"/>
    </xf>
    <xf numFmtId="0" fontId="23" fillId="78" borderId="0" applyBorder="0"/>
    <xf numFmtId="0" fontId="23" fillId="0" borderId="0" applyBorder="0"/>
    <xf numFmtId="208" fontId="31" fillId="98" borderId="0" applyBorder="0"/>
    <xf numFmtId="0" fontId="23" fillId="93" borderId="0" applyBorder="0"/>
    <xf numFmtId="0" fontId="23" fillId="83" borderId="0" applyBorder="0"/>
    <xf numFmtId="0" fontId="23" fillId="93" borderId="0" applyBorder="0">
      <alignment wrapText="1"/>
    </xf>
    <xf numFmtId="208" fontId="31" fillId="83" borderId="0" applyBorder="0"/>
    <xf numFmtId="208" fontId="31" fillId="99" borderId="0" applyBorder="0"/>
    <xf numFmtId="208" fontId="23" fillId="93" borderId="0" applyBorder="0"/>
    <xf numFmtId="0" fontId="23" fillId="100" borderId="0" applyBorder="0"/>
    <xf numFmtId="208" fontId="23" fillId="96" borderId="0" applyBorder="0"/>
    <xf numFmtId="0" fontId="23" fillId="94" borderId="0" applyBorder="0"/>
    <xf numFmtId="0" fontId="148" fillId="101" borderId="0" applyBorder="0"/>
    <xf numFmtId="0" fontId="31" fillId="99" borderId="0" applyNumberFormat="0" applyBorder="0" applyAlignment="0"/>
    <xf numFmtId="0" fontId="31" fillId="37" borderId="0" applyNumberFormat="0" applyBorder="0" applyAlignment="0"/>
    <xf numFmtId="0" fontId="31" fillId="46" borderId="0" applyNumberFormat="0" applyBorder="0" applyAlignment="0"/>
    <xf numFmtId="0" fontId="31" fillId="102" borderId="0" applyNumberFormat="0" applyBorder="0" applyAlignment="0"/>
    <xf numFmtId="0" fontId="31" fillId="103" borderId="0" applyNumberFormat="0" applyBorder="0" applyAlignment="0"/>
    <xf numFmtId="0" fontId="31" fillId="58" borderId="0" applyNumberFormat="0" applyBorder="0" applyAlignment="0"/>
    <xf numFmtId="0" fontId="31" fillId="104" borderId="0" applyNumberFormat="0" applyBorder="0" applyAlignment="0"/>
    <xf numFmtId="1" fontId="31" fillId="94" borderId="1" applyNumberFormat="0" applyAlignment="0">
      <alignment horizontal="center"/>
    </xf>
    <xf numFmtId="1" fontId="31" fillId="94" borderId="1" applyNumberFormat="0" applyAlignment="0">
      <alignment horizontal="center"/>
    </xf>
    <xf numFmtId="1" fontId="31" fillId="94" borderId="1" applyNumberFormat="0" applyAlignment="0">
      <alignment horizontal="center"/>
    </xf>
    <xf numFmtId="1" fontId="31" fillId="70" borderId="1" applyNumberFormat="0" applyAlignment="0">
      <alignment horizontal="left"/>
    </xf>
    <xf numFmtId="1" fontId="31" fillId="70" borderId="1" applyNumberFormat="0" applyAlignment="0">
      <alignment horizontal="left"/>
    </xf>
    <xf numFmtId="1" fontId="31" fillId="70" borderId="1" applyNumberFormat="0" applyAlignment="0">
      <alignment horizontal="left"/>
    </xf>
    <xf numFmtId="0" fontId="31" fillId="70" borderId="1" applyNumberFormat="0" applyAlignment="0"/>
    <xf numFmtId="0" fontId="31" fillId="70" borderId="1" applyNumberFormat="0" applyAlignment="0"/>
    <xf numFmtId="0" fontId="31" fillId="70" borderId="1" applyNumberFormat="0" applyAlignment="0"/>
    <xf numFmtId="1" fontId="23" fillId="0" borderId="0" applyFont="0" applyFill="0" applyBorder="0">
      <alignment horizontal="center"/>
    </xf>
    <xf numFmtId="0" fontId="149" fillId="0" borderId="0" applyFill="0" applyBorder="0" applyAlignment="0" applyProtection="0"/>
    <xf numFmtId="49" fontId="23" fillId="54" borderId="21">
      <alignment horizontal="center"/>
    </xf>
    <xf numFmtId="0" fontId="150" fillId="0" borderId="0"/>
    <xf numFmtId="9" fontId="27" fillId="0" borderId="0" applyFont="0" applyFill="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29" borderId="0" applyNumberFormat="0" applyBorder="0" applyAlignment="0" applyProtection="0"/>
    <xf numFmtId="0" fontId="14" fillId="40" borderId="0" applyNumberFormat="0" applyBorder="0" applyAlignment="0" applyProtection="0"/>
    <xf numFmtId="43" fontId="14" fillId="0" borderId="0" applyFont="0" applyFill="0" applyBorder="0" applyAlignment="0" applyProtection="0"/>
    <xf numFmtId="9" fontId="14" fillId="0" borderId="0" applyFont="0" applyFill="0" applyBorder="0" applyAlignment="0" applyProtection="0"/>
    <xf numFmtId="0" fontId="40" fillId="0" borderId="0"/>
    <xf numFmtId="0" fontId="14" fillId="14" borderId="0" applyNumberFormat="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10" fontId="85" fillId="75" borderId="1" applyNumberFormat="0" applyBorder="0" applyAlignment="0" applyProtection="0"/>
    <xf numFmtId="10" fontId="85" fillId="75" borderId="1" applyNumberFormat="0" applyBorder="0" applyAlignment="0" applyProtection="0"/>
    <xf numFmtId="10" fontId="85" fillId="75" borderId="1" applyNumberFormat="0" applyBorder="0" applyAlignment="0" applyProtection="0"/>
    <xf numFmtId="10" fontId="85" fillId="75" borderId="1"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4" fontId="113" fillId="79" borderId="1" applyNumberFormat="0" applyProtection="0">
      <alignment horizontal="right" vertical="center" wrapText="1"/>
    </xf>
    <xf numFmtId="4" fontId="113" fillId="79" borderId="1" applyNumberFormat="0" applyProtection="0">
      <alignment horizontal="left" vertical="center" indent="1"/>
    </xf>
    <xf numFmtId="4" fontId="118" fillId="82" borderId="1" applyNumberFormat="0" applyProtection="0">
      <alignment horizontal="left" vertical="center"/>
    </xf>
    <xf numFmtId="4" fontId="118" fillId="82" borderId="1" applyNumberFormat="0" applyProtection="0">
      <alignment horizontal="left" vertical="center"/>
    </xf>
    <xf numFmtId="4" fontId="117" fillId="0" borderId="1" applyNumberFormat="0" applyProtection="0">
      <alignment horizontal="left" vertical="center" indent="1"/>
    </xf>
    <xf numFmtId="4" fontId="73" fillId="0" borderId="1" applyNumberFormat="0" applyProtection="0">
      <alignment horizontal="left" vertical="center" indent="1"/>
    </xf>
    <xf numFmtId="0" fontId="118" fillId="85" borderId="1" applyNumberFormat="0" applyProtection="0">
      <alignment horizontal="left" vertical="center" indent="2"/>
    </xf>
    <xf numFmtId="0" fontId="118" fillId="85" borderId="1" applyNumberFormat="0" applyProtection="0">
      <alignment horizontal="left" vertical="center" indent="2"/>
    </xf>
    <xf numFmtId="0" fontId="105" fillId="0" borderId="1" applyNumberFormat="0" applyProtection="0">
      <alignment horizontal="left" vertical="center" indent="2"/>
    </xf>
    <xf numFmtId="0" fontId="105" fillId="0" borderId="1" applyNumberFormat="0" applyProtection="0">
      <alignment horizontal="left" vertical="center" indent="2"/>
    </xf>
    <xf numFmtId="0" fontId="105" fillId="0" borderId="1" applyNumberFormat="0" applyProtection="0">
      <alignment horizontal="left" vertical="center" indent="2"/>
    </xf>
    <xf numFmtId="0" fontId="23" fillId="88" borderId="1" applyNumberFormat="0">
      <protection locked="0"/>
    </xf>
    <xf numFmtId="0" fontId="23" fillId="88" borderId="1" applyNumberFormat="0">
      <protection locked="0"/>
    </xf>
    <xf numFmtId="0" fontId="23" fillId="88" borderId="1" applyNumberFormat="0">
      <protection locked="0"/>
    </xf>
    <xf numFmtId="4" fontId="126" fillId="0" borderId="1" applyNumberFormat="0" applyProtection="0">
      <alignment horizontal="right" vertical="center" wrapText="1"/>
    </xf>
    <xf numFmtId="4" fontId="126" fillId="0" borderId="1" applyNumberFormat="0" applyProtection="0">
      <alignment horizontal="left" vertical="center" indent="1"/>
    </xf>
    <xf numFmtId="4" fontId="126" fillId="0" borderId="1" applyNumberFormat="0" applyProtection="0">
      <alignment horizontal="left" vertical="center" indent="1"/>
    </xf>
    <xf numFmtId="0" fontId="118" fillId="92" borderId="1" applyNumberFormat="0" applyProtection="0">
      <alignment horizontal="center" vertical="top" wrapText="1"/>
    </xf>
    <xf numFmtId="0" fontId="118" fillId="92" borderId="1" applyNumberFormat="0" applyProtection="0">
      <alignment horizontal="center" vertical="top" wrapText="1"/>
    </xf>
    <xf numFmtId="44"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1" fontId="31" fillId="94" borderId="1" applyNumberFormat="0" applyAlignment="0">
      <alignment horizontal="center"/>
    </xf>
    <xf numFmtId="1" fontId="31" fillId="94" borderId="1" applyNumberFormat="0" applyAlignment="0">
      <alignment horizontal="center"/>
    </xf>
    <xf numFmtId="1" fontId="31" fillId="70" borderId="1" applyNumberFormat="0" applyAlignment="0">
      <alignment horizontal="left"/>
    </xf>
    <xf numFmtId="1" fontId="31" fillId="70" borderId="1" applyNumberFormat="0" applyAlignment="0">
      <alignment horizontal="left"/>
    </xf>
    <xf numFmtId="0" fontId="31" fillId="70" borderId="1" applyNumberFormat="0" applyAlignment="0"/>
    <xf numFmtId="0" fontId="31" fillId="70" borderId="1" applyNumberFormat="0" applyAlignment="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40" borderId="0" applyNumberFormat="0" applyBorder="0" applyAlignment="0" applyProtection="0"/>
    <xf numFmtId="43" fontId="14" fillId="0" borderId="0" applyFont="0" applyFill="0" applyBorder="0" applyAlignment="0" applyProtection="0"/>
    <xf numFmtId="9" fontId="14" fillId="0" borderId="0" applyFont="0" applyFill="0" applyBorder="0" applyAlignment="0" applyProtection="0"/>
    <xf numFmtId="0" fontId="14" fillId="33" borderId="0" applyNumberFormat="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33" borderId="0" applyNumberFormat="0" applyBorder="0" applyAlignment="0" applyProtection="0"/>
    <xf numFmtId="0" fontId="14" fillId="43" borderId="0" applyNumberFormat="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4" fillId="0" borderId="0"/>
    <xf numFmtId="0" fontId="14" fillId="4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67" fillId="37"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3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73" fillId="37"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67" fillId="44"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36"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43" borderId="0" applyNumberFormat="0" applyBorder="0" applyAlignment="0" applyProtection="0"/>
    <xf numFmtId="0" fontId="73" fillId="45"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67" fillId="43"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67" fillId="42"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67" fillId="4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67" fillId="41" borderId="0" applyNumberFormat="0" applyBorder="0" applyAlignment="0" applyProtection="0"/>
    <xf numFmtId="0" fontId="73" fillId="88"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67" fillId="41"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25"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67" fillId="40"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39" borderId="0" applyNumberFormat="0" applyBorder="0" applyAlignment="0" applyProtection="0"/>
    <xf numFmtId="0" fontId="73" fillId="40"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7" fillId="39"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67" fillId="3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67"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67" fillId="37" borderId="0" applyNumberFormat="0" applyBorder="0" applyAlignment="0" applyProtection="0"/>
    <xf numFmtId="0" fontId="73" fillId="3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67" fillId="3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1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67" fillId="36"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67" fillId="3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67" fillId="36"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23" fillId="0" borderId="0"/>
    <xf numFmtId="0" fontId="14" fillId="0" borderId="0"/>
    <xf numFmtId="0" fontId="14" fillId="0" borderId="0"/>
    <xf numFmtId="0" fontId="23"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4" fontId="23"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0" fontId="14" fillId="0" borderId="0"/>
    <xf numFmtId="0" fontId="23" fillId="94" borderId="0" applyBorder="0"/>
    <xf numFmtId="208" fontId="23" fillId="96" borderId="0" applyBorder="0"/>
    <xf numFmtId="0" fontId="23" fillId="100" borderId="0" applyBorder="0"/>
    <xf numFmtId="208" fontId="23" fillId="93" borderId="0" applyBorder="0"/>
    <xf numFmtId="0" fontId="23" fillId="93" borderId="0" applyBorder="0">
      <alignment wrapText="1"/>
    </xf>
    <xf numFmtId="0" fontId="23" fillId="83" borderId="0" applyBorder="0"/>
    <xf numFmtId="0" fontId="23" fillId="93" borderId="0" applyBorder="0"/>
    <xf numFmtId="0" fontId="23" fillId="0" borderId="0" applyBorder="0"/>
    <xf numFmtId="0" fontId="23" fillId="78" borderId="0" applyBorder="0"/>
    <xf numFmtId="0" fontId="23" fillId="0" borderId="47" applyNumberFormat="0" applyAlignment="0"/>
    <xf numFmtId="0" fontId="23" fillId="0" borderId="2" applyNumberFormat="0" applyAlignment="0"/>
    <xf numFmtId="37" fontId="85" fillId="0" borderId="0"/>
    <xf numFmtId="0" fontId="23" fillId="0" borderId="42" applyNumberFormat="0" applyFill="0" applyBorder="0" applyAlignment="0" applyProtection="0"/>
    <xf numFmtId="0" fontId="23" fillId="0" borderId="42" applyNumberFormat="0" applyFill="0" applyBorder="0" applyAlignment="0" applyProtection="0"/>
    <xf numFmtId="49" fontId="23" fillId="0" borderId="47"/>
    <xf numFmtId="0" fontId="35" fillId="0" borderId="73" applyNumberFormat="0" applyAlignment="0" applyProtection="0">
      <alignment horizontal="left" vertical="center"/>
    </xf>
    <xf numFmtId="0" fontId="35" fillId="0" borderId="74">
      <alignment horizontal="left" vertical="center"/>
    </xf>
    <xf numFmtId="9" fontId="23"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0" fontId="96" fillId="0" borderId="75" applyNumberFormat="0" applyFill="0" applyAlignment="0" applyProtection="0"/>
    <xf numFmtId="10" fontId="85" fillId="75" borderId="72" applyNumberFormat="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0" fontId="23" fillId="0" borderId="0"/>
    <xf numFmtId="0" fontId="77" fillId="0" borderId="0"/>
    <xf numFmtId="0" fontId="23" fillId="0" borderId="0"/>
    <xf numFmtId="0" fontId="77" fillId="0" borderId="0"/>
    <xf numFmtId="0" fontId="14" fillId="0" borderId="0"/>
    <xf numFmtId="0" fontId="77" fillId="0" borderId="0"/>
    <xf numFmtId="0" fontId="77" fillId="0" borderId="0"/>
    <xf numFmtId="0" fontId="77" fillId="0" borderId="0"/>
    <xf numFmtId="0" fontId="14" fillId="0" borderId="0"/>
    <xf numFmtId="0" fontId="77" fillId="0" borderId="0"/>
    <xf numFmtId="0" fontId="23" fillId="0" borderId="0"/>
    <xf numFmtId="0" fontId="77" fillId="0" borderId="0"/>
    <xf numFmtId="0" fontId="23"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3" fillId="0" borderId="0"/>
    <xf numFmtId="0" fontId="77" fillId="0" borderId="0"/>
    <xf numFmtId="0" fontId="27" fillId="0" borderId="0"/>
    <xf numFmtId="0" fontId="14" fillId="0" borderId="0"/>
    <xf numFmtId="0" fontId="27" fillId="0" borderId="0"/>
    <xf numFmtId="0"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3" fillId="0" borderId="0"/>
    <xf numFmtId="0" fontId="77" fillId="0" borderId="0"/>
    <xf numFmtId="0" fontId="23" fillId="0" borderId="0"/>
    <xf numFmtId="0" fontId="77" fillId="0" borderId="0"/>
    <xf numFmtId="0" fontId="23" fillId="0" borderId="0"/>
    <xf numFmtId="0" fontId="77" fillId="0" borderId="0"/>
    <xf numFmtId="0" fontId="23" fillId="0" borderId="0"/>
    <xf numFmtId="0" fontId="77" fillId="0" borderId="0"/>
    <xf numFmtId="0" fontId="23" fillId="0" borderId="0"/>
    <xf numFmtId="0" fontId="77" fillId="0" borderId="0"/>
    <xf numFmtId="0" fontId="23" fillId="0" borderId="0"/>
    <xf numFmtId="0" fontId="77" fillId="0" borderId="0"/>
    <xf numFmtId="0" fontId="77" fillId="0" borderId="0"/>
    <xf numFmtId="0" fontId="77" fillId="0" borderId="0"/>
    <xf numFmtId="0" fontId="23" fillId="0" borderId="0"/>
    <xf numFmtId="0" fontId="23" fillId="0" borderId="0"/>
    <xf numFmtId="0" fontId="77" fillId="0" borderId="0"/>
    <xf numFmtId="0" fontId="77" fillId="0" borderId="0"/>
    <xf numFmtId="0" fontId="23" fillId="0" borderId="0"/>
    <xf numFmtId="0" fontId="77" fillId="0" borderId="0"/>
    <xf numFmtId="0" fontId="23" fillId="0" borderId="0"/>
    <xf numFmtId="0" fontId="77" fillId="0" borderId="0"/>
    <xf numFmtId="0" fontId="77" fillId="0" borderId="0"/>
    <xf numFmtId="204" fontId="103" fillId="0" borderId="0"/>
    <xf numFmtId="37" fontId="102" fillId="0" borderId="0"/>
    <xf numFmtId="0" fontId="23" fillId="0" borderId="47"/>
    <xf numFmtId="198" fontId="23" fillId="0" borderId="0" applyFont="0" applyFill="0" applyBorder="0" applyAlignment="0" applyProtection="0">
      <alignment horizontal="center"/>
    </xf>
    <xf numFmtId="0" fontId="35" fillId="0" borderId="0" applyNumberFormat="0" applyFont="0" applyFill="0" applyBorder="0" applyProtection="0"/>
    <xf numFmtId="0" fontId="35" fillId="0" borderId="0" applyNumberFormat="0" applyFont="0" applyFill="0" applyBorder="0" applyProtection="0"/>
    <xf numFmtId="0" fontId="89" fillId="0" borderId="0" applyNumberFormat="0" applyFont="0" applyFill="0" applyBorder="0" applyProtection="0"/>
    <xf numFmtId="0" fontId="89" fillId="0" borderId="0" applyNumberFormat="0" applyFont="0" applyFill="0" applyBorder="0" applyProtection="0"/>
    <xf numFmtId="192" fontId="23" fillId="0" borderId="0" applyFont="0" applyFill="0" applyBorder="0" applyAlignment="0" applyProtection="0">
      <alignment horizontal="center"/>
    </xf>
    <xf numFmtId="171" fontId="79" fillId="0" borderId="0" applyFont="0" applyFill="0" applyBorder="0" applyAlignment="0" applyProtection="0"/>
    <xf numFmtId="2" fontId="23" fillId="0" borderId="0" applyFont="0" applyFill="0" applyBorder="0" applyAlignment="0" applyProtection="0"/>
    <xf numFmtId="0" fontId="83" fillId="0" borderId="0" applyNumberFormat="0" applyAlignment="0">
      <alignment horizontal="left"/>
    </xf>
    <xf numFmtId="184" fontId="23" fillId="72" borderId="0">
      <alignment horizontal="center"/>
    </xf>
    <xf numFmtId="44" fontId="77"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182" fontId="23" fillId="0" borderId="0" applyFont="0" applyFill="0" applyBorder="0" applyAlignment="0" applyProtection="0"/>
    <xf numFmtId="44" fontId="77"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0" fontId="23" fillId="0" borderId="0" applyFont="0" applyFill="0" applyBorder="0" applyAlignment="0" applyProtection="0"/>
    <xf numFmtId="0" fontId="78" fillId="0" borderId="0" applyNumberFormat="0" applyAlignment="0">
      <alignment horizontal="left"/>
    </xf>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8" fontId="23" fillId="0" borderId="0"/>
    <xf numFmtId="178" fontId="23" fillId="0" borderId="0"/>
    <xf numFmtId="178" fontId="23" fillId="0" borderId="0"/>
    <xf numFmtId="178" fontId="23" fillId="0" borderId="0"/>
    <xf numFmtId="178" fontId="23" fillId="0" borderId="0"/>
    <xf numFmtId="178" fontId="23" fillId="0" borderId="0"/>
    <xf numFmtId="178" fontId="23" fillId="0" borderId="0"/>
    <xf numFmtId="49" fontId="23" fillId="0" borderId="47"/>
    <xf numFmtId="49" fontId="23" fillId="0" borderId="47"/>
    <xf numFmtId="174" fontId="69" fillId="70" borderId="20">
      <alignment horizontal="center" vertical="center"/>
    </xf>
    <xf numFmtId="0" fontId="23" fillId="0" borderId="0" applyNumberFormat="0" applyFill="0" applyBorder="0" applyAlignment="0" applyProtection="0"/>
    <xf numFmtId="182" fontId="23" fillId="0" borderId="0" applyFont="0" applyFill="0" applyBorder="0" applyAlignment="0" applyProtection="0"/>
    <xf numFmtId="0" fontId="14" fillId="0" borderId="0"/>
    <xf numFmtId="0" fontId="23" fillId="0" borderId="47">
      <alignment horizontal="center"/>
    </xf>
    <xf numFmtId="0" fontId="152" fillId="0" borderId="0"/>
    <xf numFmtId="179" fontId="23" fillId="0" borderId="0" applyFont="0" applyFill="0" applyBorder="0" applyAlignment="0" applyProtection="0"/>
    <xf numFmtId="0" fontId="23" fillId="0" borderId="47" applyNumberFormat="0" applyAlignment="0"/>
    <xf numFmtId="49" fontId="23" fillId="0" borderId="47"/>
    <xf numFmtId="9" fontId="23" fillId="0" borderId="0" applyFont="0" applyFill="0" applyBorder="0" applyAlignment="0" applyProtection="0"/>
    <xf numFmtId="9" fontId="23" fillId="0" borderId="0" applyFont="0" applyFill="0" applyBorder="0" applyAlignment="0" applyProtection="0"/>
    <xf numFmtId="0" fontId="23" fillId="0" borderId="47"/>
    <xf numFmtId="185" fontId="153" fillId="0" borderId="0">
      <alignment horizontal="right"/>
      <protection locked="0"/>
    </xf>
    <xf numFmtId="179" fontId="23" fillId="0" borderId="0" applyFont="0" applyFill="0" applyBorder="0" applyAlignment="0" applyProtection="0"/>
    <xf numFmtId="49" fontId="23" fillId="0" borderId="47"/>
    <xf numFmtId="0" fontId="152" fillId="0" borderId="0"/>
    <xf numFmtId="0" fontId="14" fillId="40" borderId="0" applyNumberFormat="0" applyBorder="0" applyAlignment="0" applyProtection="0"/>
    <xf numFmtId="0" fontId="14" fillId="33" borderId="0" applyNumberFormat="0" applyBorder="0" applyAlignment="0" applyProtection="0"/>
    <xf numFmtId="0" fontId="23" fillId="0" borderId="0"/>
    <xf numFmtId="0" fontId="14" fillId="40" borderId="0" applyNumberFormat="0" applyBorder="0" applyAlignment="0" applyProtection="0"/>
    <xf numFmtId="0" fontId="14" fillId="40" borderId="0" applyNumberFormat="0" applyBorder="0" applyAlignment="0" applyProtection="0"/>
    <xf numFmtId="0" fontId="14" fillId="29"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23" fillId="0" borderId="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77" fillId="0" borderId="0"/>
    <xf numFmtId="1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181" fontId="79"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178" fontId="23" fillId="0" borderId="0"/>
    <xf numFmtId="179" fontId="23" fillId="0" borderId="0" applyFont="0" applyFill="0" applyBorder="0" applyAlignment="0" applyProtection="0"/>
    <xf numFmtId="0" fontId="23" fillId="0" borderId="0" applyNumberFormat="0" applyFill="0" applyBorder="0" applyAlignment="0" applyProtection="0"/>
    <xf numFmtId="44" fontId="14" fillId="0" borderId="0" applyFont="0" applyFill="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13" borderId="0" applyNumberFormat="0" applyBorder="0" applyAlignment="0" applyProtection="0"/>
    <xf numFmtId="49" fontId="23" fillId="0" borderId="47"/>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77" fillId="0" borderId="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40" borderId="0" applyNumberFormat="0" applyBorder="0" applyAlignment="0" applyProtection="0"/>
    <xf numFmtId="0" fontId="14" fillId="21" borderId="0" applyNumberFormat="0" applyBorder="0" applyAlignment="0" applyProtection="0"/>
    <xf numFmtId="0" fontId="14" fillId="13"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1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13" borderId="0" applyNumberFormat="0" applyBorder="0" applyAlignment="0" applyProtection="0"/>
    <xf numFmtId="0" fontId="14" fillId="45" borderId="0" applyNumberFormat="0" applyBorder="0" applyAlignment="0" applyProtection="0"/>
    <xf numFmtId="0" fontId="23" fillId="0" borderId="0"/>
    <xf numFmtId="0" fontId="23" fillId="0" borderId="0"/>
    <xf numFmtId="0" fontId="14" fillId="40"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73" fillId="10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67" fillId="36"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33" borderId="0" applyNumberFormat="0" applyBorder="0" applyAlignment="0" applyProtection="0"/>
    <xf numFmtId="0" fontId="14" fillId="40"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33"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67" fillId="45"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73" fillId="66" borderId="0" applyNumberFormat="0" applyBorder="0" applyAlignment="0" applyProtection="0"/>
    <xf numFmtId="0" fontId="67" fillId="45"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67" fillId="46"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4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73" fillId="3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67" fillId="3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67" fillId="47"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73" fillId="48" borderId="0" applyNumberFormat="0" applyBorder="0" applyAlignment="0" applyProtection="0"/>
    <xf numFmtId="0" fontId="67" fillId="4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67" fillId="48"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67" fillId="48"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77" borderId="0" applyNumberFormat="0" applyBorder="0" applyAlignment="0" applyProtection="0"/>
    <xf numFmtId="0" fontId="14" fillId="22"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67" fillId="41"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73" fillId="49" borderId="0" applyNumberFormat="0" applyBorder="0" applyAlignment="0" applyProtection="0"/>
    <xf numFmtId="0" fontId="67" fillId="41"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7" fillId="4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67" fillId="49"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37" borderId="0" applyNumberFormat="0" applyBorder="0" applyAlignment="0" applyProtection="0"/>
    <xf numFmtId="0" fontId="14" fillId="2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67" fillId="45"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73" fillId="66" borderId="0" applyNumberFormat="0" applyBorder="0" applyAlignment="0" applyProtection="0"/>
    <xf numFmtId="0" fontId="67" fillId="45"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7" fillId="46"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67" fillId="46"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3" borderId="0" applyNumberFormat="0" applyBorder="0" applyAlignment="0" applyProtection="0"/>
    <xf numFmtId="0" fontId="14" fillId="3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67" fillId="50"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73" fillId="44" borderId="0" applyNumberFormat="0" applyBorder="0" applyAlignment="0" applyProtection="0"/>
    <xf numFmtId="0" fontId="67" fillId="5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7" fillId="4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67" fillId="44"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14" fillId="40" borderId="0" applyNumberFormat="0" applyBorder="0" applyAlignment="0" applyProtection="0"/>
    <xf numFmtId="0" fontId="14" fillId="34" borderId="0" applyNumberFormat="0" applyBorder="0" applyAlignment="0" applyProtection="0"/>
    <xf numFmtId="0" fontId="68" fillId="51" borderId="0" applyNumberFormat="0" applyBorder="0" applyAlignment="0" applyProtection="0"/>
    <xf numFmtId="0" fontId="148" fillId="66" borderId="0" applyNumberFormat="0" applyBorder="0" applyAlignment="0" applyProtection="0"/>
    <xf numFmtId="0" fontId="68" fillId="46" borderId="0" applyNumberFormat="0" applyBorder="0" applyAlignment="0" applyProtection="0"/>
    <xf numFmtId="0" fontId="59" fillId="15" borderId="0" applyNumberFormat="0" applyBorder="0" applyAlignment="0" applyProtection="0"/>
    <xf numFmtId="0" fontId="59" fillId="43" borderId="0" applyNumberFormat="0" applyBorder="0" applyAlignment="0" applyProtection="0"/>
    <xf numFmtId="0" fontId="59" fillId="15" borderId="0" applyNumberFormat="0" applyBorder="0" applyAlignment="0" applyProtection="0"/>
    <xf numFmtId="0" fontId="68" fillId="38" borderId="0" applyNumberFormat="0" applyBorder="0" applyAlignment="0" applyProtection="0"/>
    <xf numFmtId="0" fontId="148" fillId="38" borderId="0" applyNumberFormat="0" applyBorder="0" applyAlignment="0" applyProtection="0"/>
    <xf numFmtId="0" fontId="68" fillId="38" borderId="0" applyNumberFormat="0" applyBorder="0" applyAlignment="0" applyProtection="0"/>
    <xf numFmtId="0" fontId="59" fillId="19" borderId="0" applyNumberFormat="0" applyBorder="0" applyAlignment="0" applyProtection="0"/>
    <xf numFmtId="0" fontId="59" fillId="69" borderId="0" applyNumberFormat="0" applyBorder="0" applyAlignment="0" applyProtection="0"/>
    <xf numFmtId="0" fontId="59" fillId="19" borderId="0" applyNumberFormat="0" applyBorder="0" applyAlignment="0" applyProtection="0"/>
    <xf numFmtId="0" fontId="68" fillId="47" borderId="0" applyNumberFormat="0" applyBorder="0" applyAlignment="0" applyProtection="0"/>
    <xf numFmtId="0" fontId="148" fillId="48" borderId="0" applyNumberFormat="0" applyBorder="0" applyAlignment="0" applyProtection="0"/>
    <xf numFmtId="0" fontId="68" fillId="48" borderId="0" applyNumberFormat="0" applyBorder="0" applyAlignment="0" applyProtection="0"/>
    <xf numFmtId="0" fontId="59" fillId="23" borderId="0" applyNumberFormat="0" applyBorder="0" applyAlignment="0" applyProtection="0"/>
    <xf numFmtId="0" fontId="59" fillId="50" borderId="0" applyNumberFormat="0" applyBorder="0" applyAlignment="0" applyProtection="0"/>
    <xf numFmtId="0" fontId="59" fillId="23" borderId="0" applyNumberFormat="0" applyBorder="0" applyAlignment="0" applyProtection="0"/>
    <xf numFmtId="0" fontId="68" fillId="52" borderId="0" applyNumberFormat="0" applyBorder="0" applyAlignment="0" applyProtection="0"/>
    <xf numFmtId="0" fontId="148" fillId="49" borderId="0" applyNumberFormat="0" applyBorder="0" applyAlignment="0" applyProtection="0"/>
    <xf numFmtId="0" fontId="68" fillId="49" borderId="0" applyNumberFormat="0" applyBorder="0" applyAlignment="0" applyProtection="0"/>
    <xf numFmtId="0" fontId="59" fillId="27" borderId="0" applyNumberFormat="0" applyBorder="0" applyAlignment="0" applyProtection="0"/>
    <xf numFmtId="0" fontId="59" fillId="37" borderId="0" applyNumberFormat="0" applyBorder="0" applyAlignment="0" applyProtection="0"/>
    <xf numFmtId="0" fontId="59" fillId="27" borderId="0" applyNumberFormat="0" applyBorder="0" applyAlignment="0" applyProtection="0"/>
    <xf numFmtId="0" fontId="68" fillId="53" borderId="0" applyNumberFormat="0" applyBorder="0" applyAlignment="0" applyProtection="0"/>
    <xf numFmtId="0" fontId="148" fillId="66" borderId="0" applyNumberFormat="0" applyBorder="0" applyAlignment="0" applyProtection="0"/>
    <xf numFmtId="0" fontId="68" fillId="53" borderId="0" applyNumberFormat="0" applyBorder="0" applyAlignment="0" applyProtection="0"/>
    <xf numFmtId="0" fontId="59" fillId="31" borderId="0" applyNumberFormat="0" applyBorder="0" applyAlignment="0" applyProtection="0"/>
    <xf numFmtId="0" fontId="59" fillId="43" borderId="0" applyNumberFormat="0" applyBorder="0" applyAlignment="0" applyProtection="0"/>
    <xf numFmtId="0" fontId="59" fillId="31" borderId="0" applyNumberFormat="0" applyBorder="0" applyAlignment="0" applyProtection="0"/>
    <xf numFmtId="0" fontId="68" fillId="54" borderId="0" applyNumberFormat="0" applyBorder="0" applyAlignment="0" applyProtection="0"/>
    <xf numFmtId="0" fontId="148" fillId="44" borderId="0" applyNumberFormat="0" applyBorder="0" applyAlignment="0" applyProtection="0"/>
    <xf numFmtId="0" fontId="68" fillId="44" borderId="0" applyNumberFormat="0" applyBorder="0" applyAlignment="0" applyProtection="0"/>
    <xf numFmtId="0" fontId="59" fillId="35" borderId="0" applyNumberFormat="0" applyBorder="0" applyAlignment="0" applyProtection="0"/>
    <xf numFmtId="0" fontId="59" fillId="38" borderId="0" applyNumberFormat="0" applyBorder="0" applyAlignment="0" applyProtection="0"/>
    <xf numFmtId="0" fontId="59" fillId="35" borderId="0" applyNumberFormat="0" applyBorder="0" applyAlignment="0" applyProtection="0"/>
    <xf numFmtId="0" fontId="67" fillId="106" borderId="0" applyNumberFormat="0" applyBorder="0" applyAlignment="0" applyProtection="0"/>
    <xf numFmtId="0" fontId="67" fillId="106"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106" borderId="0" applyNumberFormat="0" applyBorder="0" applyAlignment="0" applyProtection="0"/>
    <xf numFmtId="0" fontId="67" fillId="65" borderId="0" applyNumberFormat="0" applyBorder="0" applyAlignment="0" applyProtection="0"/>
    <xf numFmtId="0" fontId="67" fillId="65"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65" borderId="0" applyNumberFormat="0" applyBorder="0" applyAlignment="0" applyProtection="0"/>
    <xf numFmtId="0" fontId="68" fillId="10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107"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5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59" fillId="12"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59" fillId="12"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59" fillId="12"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59" fillId="12"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59" fillId="12" borderId="0" applyNumberFormat="0" applyBorder="0" applyAlignment="0" applyProtection="0"/>
    <xf numFmtId="0" fontId="59" fillId="109" borderId="0" applyNumberFormat="0" applyBorder="0" applyAlignment="0" applyProtection="0"/>
    <xf numFmtId="0" fontId="59" fillId="109" borderId="0" applyNumberFormat="0" applyBorder="0" applyAlignment="0" applyProtection="0"/>
    <xf numFmtId="0" fontId="59" fillId="12" borderId="0" applyNumberFormat="0" applyBorder="0" applyAlignment="0" applyProtection="0"/>
    <xf numFmtId="0" fontId="68" fillId="58" borderId="0" applyNumberFormat="0" applyBorder="0" applyAlignment="0" applyProtection="0"/>
    <xf numFmtId="0" fontId="68" fillId="108" borderId="0" applyNumberFormat="0" applyBorder="0" applyAlignment="0" applyProtection="0"/>
    <xf numFmtId="0" fontId="68" fillId="53" borderId="0" applyNumberFormat="0" applyBorder="0" applyAlignment="0" applyProtection="0"/>
    <xf numFmtId="0" fontId="59" fillId="12" borderId="0" applyNumberFormat="0" applyBorder="0" applyAlignment="0" applyProtection="0"/>
    <xf numFmtId="0" fontId="68" fillId="58"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68" fillId="58" borderId="0" applyNumberFormat="0" applyBorder="0" applyAlignment="0" applyProtection="0"/>
    <xf numFmtId="0" fontId="68" fillId="108" borderId="0" applyNumberFormat="0" applyBorder="0" applyAlignment="0" applyProtection="0"/>
    <xf numFmtId="0" fontId="68" fillId="53"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68" fillId="58" borderId="0" applyNumberFormat="0" applyBorder="0" applyAlignment="0" applyProtection="0"/>
    <xf numFmtId="0" fontId="68" fillId="108" borderId="0" applyNumberFormat="0" applyBorder="0" applyAlignment="0" applyProtection="0"/>
    <xf numFmtId="0" fontId="68" fillId="53"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68" fillId="10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108" borderId="0" applyNumberFormat="0" applyBorder="0" applyAlignment="0" applyProtection="0"/>
    <xf numFmtId="0" fontId="68" fillId="53"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8" fillId="53" borderId="0" applyNumberFormat="0" applyBorder="0" applyAlignment="0" applyProtection="0"/>
    <xf numFmtId="0" fontId="68" fillId="108" borderId="0" applyNumberFormat="0" applyBorder="0" applyAlignment="0" applyProtection="0"/>
    <xf numFmtId="0" fontId="68" fillId="108" borderId="0" applyNumberFormat="0" applyBorder="0" applyAlignment="0" applyProtection="0"/>
    <xf numFmtId="0" fontId="67" fillId="110" borderId="0" applyNumberFormat="0" applyBorder="0" applyAlignment="0" applyProtection="0"/>
    <xf numFmtId="0" fontId="67" fillId="110"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110" borderId="0" applyNumberFormat="0" applyBorder="0" applyAlignment="0" applyProtection="0"/>
    <xf numFmtId="0" fontId="67" fillId="64" borderId="0" applyNumberFormat="0" applyBorder="0" applyAlignment="0" applyProtection="0"/>
    <xf numFmtId="0" fontId="67" fillId="64"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7" fillId="64" borderId="0" applyNumberFormat="0" applyBorder="0" applyAlignment="0" applyProtection="0"/>
    <xf numFmtId="0" fontId="68" fillId="60" borderId="0" applyNumberFormat="0" applyBorder="0" applyAlignment="0" applyProtection="0"/>
    <xf numFmtId="0" fontId="68" fillId="61" borderId="0" applyNumberFormat="0" applyBorder="0" applyAlignment="0" applyProtection="0"/>
    <xf numFmtId="0" fontId="68" fillId="61" borderId="0" applyNumberFormat="0" applyBorder="0" applyAlignment="0" applyProtection="0"/>
    <xf numFmtId="0" fontId="68" fillId="60"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62"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59" fillId="69" borderId="0" applyNumberFormat="0" applyBorder="0" applyAlignment="0" applyProtection="0"/>
    <xf numFmtId="0" fontId="59" fillId="69"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68" fillId="62"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68" fillId="111" borderId="0" applyNumberFormat="0" applyBorder="0" applyAlignment="0" applyProtection="0"/>
    <xf numFmtId="0" fontId="68" fillId="62"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8" fillId="62" borderId="0" applyNumberFormat="0" applyBorder="0" applyAlignment="0" applyProtection="0"/>
    <xf numFmtId="0" fontId="68" fillId="111" borderId="0" applyNumberFormat="0" applyBorder="0" applyAlignment="0" applyProtection="0"/>
    <xf numFmtId="0" fontId="68" fillId="111" borderId="0" applyNumberFormat="0" applyBorder="0" applyAlignment="0" applyProtection="0"/>
    <xf numFmtId="0" fontId="67" fillId="112" borderId="0" applyNumberFormat="0" applyBorder="0" applyAlignment="0" applyProtection="0"/>
    <xf numFmtId="0" fontId="67" fillId="112"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112" borderId="0" applyNumberFormat="0" applyBorder="0" applyAlignment="0" applyProtection="0"/>
    <xf numFmtId="0" fontId="67" fillId="113" borderId="0" applyNumberFormat="0" applyBorder="0" applyAlignment="0" applyProtection="0"/>
    <xf numFmtId="0" fontId="67" fillId="113" borderId="0" applyNumberFormat="0" applyBorder="0" applyAlignment="0" applyProtection="0"/>
    <xf numFmtId="0" fontId="67" fillId="64" borderId="0" applyNumberFormat="0" applyBorder="0" applyAlignment="0" applyProtection="0"/>
    <xf numFmtId="0" fontId="67" fillId="64" borderId="0" applyNumberFormat="0" applyBorder="0" applyAlignment="0" applyProtection="0"/>
    <xf numFmtId="0" fontId="67" fillId="113" borderId="0" applyNumberFormat="0" applyBorder="0" applyAlignment="0" applyProtection="0"/>
    <xf numFmtId="0" fontId="68" fillId="114" borderId="0" applyNumberFormat="0" applyBorder="0" applyAlignment="0" applyProtection="0"/>
    <xf numFmtId="0" fontId="68" fillId="65" borderId="0" applyNumberFormat="0" applyBorder="0" applyAlignment="0" applyProtection="0"/>
    <xf numFmtId="0" fontId="68" fillId="65" borderId="0" applyNumberFormat="0" applyBorder="0" applyAlignment="0" applyProtection="0"/>
    <xf numFmtId="0" fontId="68" fillId="114"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48"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59" fillId="50" borderId="0" applyNumberFormat="0" applyBorder="0" applyAlignment="0" applyProtection="0"/>
    <xf numFmtId="0" fontId="59" fillId="50"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68" fillId="48"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68" fillId="115"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68" fillId="61" borderId="0" applyNumberFormat="0" applyBorder="0" applyAlignment="0" applyProtection="0"/>
    <xf numFmtId="0" fontId="68" fillId="48" borderId="0" applyNumberFormat="0" applyBorder="0" applyAlignment="0" applyProtection="0"/>
    <xf numFmtId="0" fontId="68" fillId="115" borderId="0" applyNumberFormat="0" applyBorder="0" applyAlignment="0" applyProtection="0"/>
    <xf numFmtId="0" fontId="68" fillId="61" borderId="0" applyNumberFormat="0" applyBorder="0" applyAlignment="0" applyProtection="0"/>
    <xf numFmtId="0" fontId="68" fillId="115" borderId="0" applyNumberFormat="0" applyBorder="0" applyAlignment="0" applyProtection="0"/>
    <xf numFmtId="0" fontId="68" fillId="48" borderId="0" applyNumberFormat="0" applyBorder="0" applyAlignment="0" applyProtection="0"/>
    <xf numFmtId="0" fontId="68" fillId="115" borderId="0" applyNumberFormat="0" applyBorder="0" applyAlignment="0" applyProtection="0"/>
    <xf numFmtId="0" fontId="68" fillId="115" borderId="0" applyNumberFormat="0" applyBorder="0" applyAlignment="0" applyProtection="0"/>
    <xf numFmtId="0" fontId="67" fillId="110" borderId="0" applyNumberFormat="0" applyBorder="0" applyAlignment="0" applyProtection="0"/>
    <xf numFmtId="0" fontId="67" fillId="110" borderId="0" applyNumberFormat="0" applyBorder="0" applyAlignment="0" applyProtection="0"/>
    <xf numFmtId="0" fontId="67" fillId="64" borderId="0" applyNumberFormat="0" applyBorder="0" applyAlignment="0" applyProtection="0"/>
    <xf numFmtId="0" fontId="67" fillId="64" borderId="0" applyNumberFormat="0" applyBorder="0" applyAlignment="0" applyProtection="0"/>
    <xf numFmtId="0" fontId="67" fillId="110" borderId="0" applyNumberFormat="0" applyBorder="0" applyAlignment="0" applyProtection="0"/>
    <xf numFmtId="0" fontId="67" fillId="61" borderId="0" applyNumberFormat="0" applyBorder="0" applyAlignment="0" applyProtection="0"/>
    <xf numFmtId="0" fontId="67" fillId="61" borderId="0" applyNumberFormat="0" applyBorder="0" applyAlignment="0" applyProtection="0"/>
    <xf numFmtId="0" fontId="67" fillId="65" borderId="0" applyNumberFormat="0" applyBorder="0" applyAlignment="0" applyProtection="0"/>
    <xf numFmtId="0" fontId="67" fillId="65" borderId="0" applyNumberFormat="0" applyBorder="0" applyAlignment="0" applyProtection="0"/>
    <xf numFmtId="0" fontId="67" fillId="61" borderId="0" applyNumberFormat="0" applyBorder="0" applyAlignment="0" applyProtection="0"/>
    <xf numFmtId="0" fontId="68" fillId="64" borderId="0" applyNumberFormat="0" applyBorder="0" applyAlignment="0" applyProtection="0"/>
    <xf numFmtId="0" fontId="68" fillId="65" borderId="0" applyNumberFormat="0" applyBorder="0" applyAlignment="0" applyProtection="0"/>
    <xf numFmtId="0" fontId="68" fillId="65" borderId="0" applyNumberFormat="0" applyBorder="0" applyAlignment="0" applyProtection="0"/>
    <xf numFmtId="0" fontId="68" fillId="64"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52"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59" fillId="24"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59" fillId="24"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59" fillId="24"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59" fillId="24"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59" fillId="24" borderId="0" applyNumberFormat="0" applyBorder="0" applyAlignment="0" applyProtection="0"/>
    <xf numFmtId="0" fontId="59" fillId="66" borderId="0" applyNumberFormat="0" applyBorder="0" applyAlignment="0" applyProtection="0"/>
    <xf numFmtId="0" fontId="59" fillId="66" borderId="0" applyNumberFormat="0" applyBorder="0" applyAlignment="0" applyProtection="0"/>
    <xf numFmtId="0" fontId="59" fillId="24" borderId="0" applyNumberFormat="0" applyBorder="0" applyAlignment="0" applyProtection="0"/>
    <xf numFmtId="0" fontId="68" fillId="52" borderId="0" applyNumberFormat="0" applyBorder="0" applyAlignment="0" applyProtection="0"/>
    <xf numFmtId="0" fontId="68" fillId="116" borderId="0" applyNumberFormat="0" applyBorder="0" applyAlignment="0" applyProtection="0"/>
    <xf numFmtId="0" fontId="68" fillId="66" borderId="0" applyNumberFormat="0" applyBorder="0" applyAlignment="0" applyProtection="0"/>
    <xf numFmtId="0" fontId="59" fillId="24" borderId="0" applyNumberFormat="0" applyBorder="0" applyAlignment="0" applyProtection="0"/>
    <xf numFmtId="0" fontId="68" fillId="52"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68" fillId="52" borderId="0" applyNumberFormat="0" applyBorder="0" applyAlignment="0" applyProtection="0"/>
    <xf numFmtId="0" fontId="68" fillId="116" borderId="0" applyNumberFormat="0" applyBorder="0" applyAlignment="0" applyProtection="0"/>
    <xf numFmtId="0" fontId="68" fillId="66"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68" fillId="52" borderId="0" applyNumberFormat="0" applyBorder="0" applyAlignment="0" applyProtection="0"/>
    <xf numFmtId="0" fontId="68" fillId="116" borderId="0" applyNumberFormat="0" applyBorder="0" applyAlignment="0" applyProtection="0"/>
    <xf numFmtId="0" fontId="68" fillId="66"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68" fillId="117"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116" borderId="0" applyNumberFormat="0" applyBorder="0" applyAlignment="0" applyProtection="0"/>
    <xf numFmtId="0" fontId="68" fillId="66" borderId="0" applyNumberFormat="0" applyBorder="0" applyAlignment="0" applyProtection="0"/>
    <xf numFmtId="0" fontId="68" fillId="117" borderId="0" applyNumberFormat="0" applyBorder="0" applyAlignment="0" applyProtection="0"/>
    <xf numFmtId="0" fontId="68" fillId="116" borderId="0" applyNumberFormat="0" applyBorder="0" applyAlignment="0" applyProtection="0"/>
    <xf numFmtId="0" fontId="68" fillId="66" borderId="0" applyNumberFormat="0" applyBorder="0" applyAlignment="0" applyProtection="0"/>
    <xf numFmtId="0" fontId="68" fillId="116" borderId="0" applyNumberFormat="0" applyBorder="0" applyAlignment="0" applyProtection="0"/>
    <xf numFmtId="0" fontId="68" fillId="116"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63" borderId="0" applyNumberFormat="0" applyBorder="0" applyAlignment="0" applyProtection="0"/>
    <xf numFmtId="0" fontId="67" fillId="56" borderId="0" applyNumberFormat="0" applyBorder="0" applyAlignment="0" applyProtection="0"/>
    <xf numFmtId="0" fontId="68" fillId="107"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53"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68" fillId="53"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8" fillId="107"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8" fillId="118" borderId="0" applyNumberFormat="0" applyBorder="0" applyAlignment="0" applyProtection="0"/>
    <xf numFmtId="0" fontId="68" fillId="53" borderId="0" applyNumberFormat="0" applyBorder="0" applyAlignment="0" applyProtection="0"/>
    <xf numFmtId="0" fontId="68" fillId="107" borderId="0" applyNumberFormat="0" applyBorder="0" applyAlignment="0" applyProtection="0"/>
    <xf numFmtId="0" fontId="68" fillId="118" borderId="0" applyNumberFormat="0" applyBorder="0" applyAlignment="0" applyProtection="0"/>
    <xf numFmtId="0" fontId="68" fillId="107" borderId="0" applyNumberFormat="0" applyBorder="0" applyAlignment="0" applyProtection="0"/>
    <xf numFmtId="0" fontId="68" fillId="53" borderId="0" applyNumberFormat="0" applyBorder="0" applyAlignment="0" applyProtection="0"/>
    <xf numFmtId="0" fontId="68" fillId="107" borderId="0" applyNumberFormat="0" applyBorder="0" applyAlignment="0" applyProtection="0"/>
    <xf numFmtId="0" fontId="68" fillId="107" borderId="0" applyNumberFormat="0" applyBorder="0" applyAlignment="0" applyProtection="0"/>
    <xf numFmtId="0" fontId="67" fillId="67" borderId="0" applyNumberFormat="0" applyBorder="0" applyAlignment="0" applyProtection="0"/>
    <xf numFmtId="0" fontId="67" fillId="68" borderId="0" applyNumberFormat="0" applyBorder="0" applyAlignment="0" applyProtection="0"/>
    <xf numFmtId="0" fontId="67" fillId="68"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7" fillId="68" borderId="0" applyNumberFormat="0" applyBorder="0" applyAlignment="0" applyProtection="0"/>
    <xf numFmtId="0" fontId="68" fillId="119"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119"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69"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59" fillId="32"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59" fillId="32"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59" fillId="32"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59" fillId="32"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0" fontId="59" fillId="32" borderId="0" applyNumberFormat="0" applyBorder="0" applyAlignment="0" applyProtection="0"/>
    <xf numFmtId="0" fontId="59" fillId="62" borderId="0" applyNumberFormat="0" applyBorder="0" applyAlignment="0" applyProtection="0"/>
    <xf numFmtId="0" fontId="59" fillId="62" borderId="0" applyNumberFormat="0" applyBorder="0" applyAlignment="0" applyProtection="0"/>
    <xf numFmtId="0" fontId="59" fillId="32" borderId="0" applyNumberFormat="0" applyBorder="0" applyAlignment="0" applyProtection="0"/>
    <xf numFmtId="0" fontId="68" fillId="69" borderId="0" applyNumberFormat="0" applyBorder="0" applyAlignment="0" applyProtection="0"/>
    <xf numFmtId="0" fontId="68" fillId="120" borderId="0" applyNumberFormat="0" applyBorder="0" applyAlignment="0" applyProtection="0"/>
    <xf numFmtId="0" fontId="68" fillId="50" borderId="0" applyNumberFormat="0" applyBorder="0" applyAlignment="0" applyProtection="0"/>
    <xf numFmtId="0" fontId="59" fillId="32" borderId="0" applyNumberFormat="0" applyBorder="0" applyAlignment="0" applyProtection="0"/>
    <xf numFmtId="0" fontId="68" fillId="69"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68" fillId="69" borderId="0" applyNumberFormat="0" applyBorder="0" applyAlignment="0" applyProtection="0"/>
    <xf numFmtId="0" fontId="68" fillId="120" borderId="0" applyNumberFormat="0" applyBorder="0" applyAlignment="0" applyProtection="0"/>
    <xf numFmtId="0" fontId="68" fillId="50"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68" fillId="69" borderId="0" applyNumberFormat="0" applyBorder="0" applyAlignment="0" applyProtection="0"/>
    <xf numFmtId="0" fontId="68" fillId="120" borderId="0" applyNumberFormat="0" applyBorder="0" applyAlignment="0" applyProtection="0"/>
    <xf numFmtId="0" fontId="68" fillId="50"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68" fillId="69" borderId="0" applyNumberFormat="0" applyBorder="0" applyAlignment="0" applyProtection="0"/>
    <xf numFmtId="0" fontId="68" fillId="69"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68" fillId="121" borderId="0" applyNumberFormat="0" applyBorder="0" applyAlignment="0" applyProtection="0"/>
    <xf numFmtId="0" fontId="68" fillId="69" borderId="0" applyNumberFormat="0" applyBorder="0" applyAlignment="0" applyProtection="0"/>
    <xf numFmtId="0" fontId="68" fillId="69" borderId="0" applyNumberFormat="0" applyBorder="0" applyAlignment="0" applyProtection="0"/>
    <xf numFmtId="0" fontId="68" fillId="120" borderId="0" applyNumberFormat="0" applyBorder="0" applyAlignment="0" applyProtection="0"/>
    <xf numFmtId="0" fontId="68" fillId="50" borderId="0" applyNumberFormat="0" applyBorder="0" applyAlignment="0" applyProtection="0"/>
    <xf numFmtId="0" fontId="68" fillId="121" borderId="0" applyNumberFormat="0" applyBorder="0" applyAlignment="0" applyProtection="0"/>
    <xf numFmtId="0" fontId="68" fillId="120" borderId="0" applyNumberFormat="0" applyBorder="0" applyAlignment="0" applyProtection="0"/>
    <xf numFmtId="0" fontId="68" fillId="50" borderId="0" applyNumberFormat="0" applyBorder="0" applyAlignment="0" applyProtection="0"/>
    <xf numFmtId="0" fontId="68" fillId="120" borderId="0" applyNumberFormat="0" applyBorder="0" applyAlignment="0" applyProtection="0"/>
    <xf numFmtId="0" fontId="68" fillId="120" borderId="0" applyNumberFormat="0" applyBorder="0" applyAlignment="0" applyProtection="0"/>
    <xf numFmtId="175" fontId="23" fillId="70" borderId="20">
      <alignment horizontal="center" vertical="center"/>
    </xf>
    <xf numFmtId="174" fontId="69" fillId="70" borderId="20">
      <alignment horizontal="center" vertical="center"/>
    </xf>
    <xf numFmtId="175" fontId="23" fillId="70" borderId="20">
      <alignment horizontal="center" vertical="center"/>
    </xf>
    <xf numFmtId="174" fontId="69" fillId="70" borderId="20">
      <alignment horizontal="center" vertical="center"/>
    </xf>
    <xf numFmtId="199" fontId="156" fillId="0" borderId="0"/>
    <xf numFmtId="199" fontId="156" fillId="0" borderId="0"/>
    <xf numFmtId="199" fontId="156" fillId="0" borderId="0"/>
    <xf numFmtId="199" fontId="156" fillId="0" borderId="0"/>
    <xf numFmtId="0" fontId="70" fillId="49" borderId="47" applyNumberFormat="0" applyFont="0" applyBorder="0" applyAlignment="0" applyProtection="0">
      <protection hidden="1"/>
    </xf>
    <xf numFmtId="0" fontId="157" fillId="60" borderId="0" applyNumberFormat="0" applyBorder="0" applyAlignment="0" applyProtection="0"/>
    <xf numFmtId="0" fontId="158" fillId="67"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158" fillId="67" borderId="0" applyNumberFormat="0" applyBorder="0" applyAlignment="0" applyProtection="0"/>
    <xf numFmtId="0" fontId="50" fillId="6"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158" fillId="67" borderId="0" applyNumberFormat="0" applyBorder="0" applyAlignment="0" applyProtection="0"/>
    <xf numFmtId="0" fontId="50" fillId="6" borderId="0" applyNumberFormat="0" applyBorder="0" applyAlignment="0" applyProtection="0"/>
    <xf numFmtId="0" fontId="71" fillId="37"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50" fillId="6" borderId="0" applyNumberFormat="0" applyBorder="0" applyAlignment="0" applyProtection="0"/>
    <xf numFmtId="0" fontId="50" fillId="6" borderId="0" applyNumberFormat="0" applyBorder="0" applyAlignment="0" applyProtection="0"/>
    <xf numFmtId="0" fontId="71" fillId="37" borderId="0" applyNumberFormat="0" applyBorder="0" applyAlignment="0" applyProtection="0"/>
    <xf numFmtId="0" fontId="74" fillId="49" borderId="22" applyNumberFormat="0" applyAlignment="0" applyProtection="0"/>
    <xf numFmtId="0" fontId="75" fillId="122" borderId="22" applyNumberFormat="0" applyAlignment="0" applyProtection="0"/>
    <xf numFmtId="0" fontId="159" fillId="123" borderId="54" applyNumberFormat="0" applyAlignment="0" applyProtection="0"/>
    <xf numFmtId="0" fontId="159" fillId="123" borderId="54" applyNumberFormat="0" applyAlignment="0" applyProtection="0"/>
    <xf numFmtId="0" fontId="159" fillId="123" borderId="54" applyNumberFormat="0" applyAlignment="0" applyProtection="0"/>
    <xf numFmtId="0" fontId="54" fillId="9" borderId="14" applyNumberFormat="0" applyAlignment="0" applyProtection="0"/>
    <xf numFmtId="0" fontId="160" fillId="88" borderId="14" applyNumberFormat="0" applyAlignment="0" applyProtection="0"/>
    <xf numFmtId="0" fontId="54" fillId="9" borderId="14" applyNumberFormat="0" applyAlignment="0" applyProtection="0"/>
    <xf numFmtId="0" fontId="76" fillId="61" borderId="23" applyNumberFormat="0" applyAlignment="0" applyProtection="0"/>
    <xf numFmtId="0" fontId="76" fillId="116" borderId="23" applyNumberFormat="0" applyAlignment="0" applyProtection="0"/>
    <xf numFmtId="0" fontId="76" fillId="46" borderId="23" applyNumberFormat="0" applyAlignment="0" applyProtection="0"/>
    <xf numFmtId="0" fontId="76" fillId="116" borderId="23" applyNumberFormat="0" applyAlignment="0" applyProtection="0"/>
    <xf numFmtId="0" fontId="76" fillId="116" borderId="23" applyNumberFormat="0" applyAlignment="0" applyProtection="0"/>
    <xf numFmtId="0" fontId="76" fillId="71" borderId="23" applyNumberFormat="0" applyAlignment="0" applyProtection="0"/>
    <xf numFmtId="0" fontId="56" fillId="10" borderId="17" applyNumberFormat="0" applyAlignment="0" applyProtection="0"/>
    <xf numFmtId="0" fontId="56" fillId="10" borderId="17" applyNumberFormat="0" applyAlignment="0" applyProtection="0"/>
    <xf numFmtId="0" fontId="76" fillId="46" borderId="23" applyNumberFormat="0" applyAlignment="0" applyProtection="0"/>
    <xf numFmtId="41" fontId="27" fillId="0" borderId="0" applyFont="0" applyFill="0" applyBorder="0" applyAlignment="0" applyProtection="0"/>
    <xf numFmtId="41" fontId="27" fillId="0" borderId="0" applyFont="0" applyFill="0" applyBorder="0" applyAlignment="0" applyProtection="0"/>
    <xf numFmtId="41" fontId="161" fillId="0" borderId="0" applyFont="0" applyFill="0" applyBorder="0" applyAlignment="0" applyProtection="0"/>
    <xf numFmtId="38" fontId="77" fillId="0" borderId="0" applyFont="0" applyFill="0" applyBorder="0" applyAlignment="0" applyProtection="0"/>
    <xf numFmtId="41"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9"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9"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73"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7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3" fillId="0" borderId="0" applyFont="0" applyFill="0" applyBorder="0" applyAlignment="0" applyProtection="0"/>
    <xf numFmtId="43" fontId="27"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7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179"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9" fontId="23" fillId="0" borderId="0" applyFont="0" applyFill="0" applyBorder="0" applyAlignment="0" applyProtection="0"/>
    <xf numFmtId="43" fontId="10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10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03"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03" fillId="0" borderId="0" applyFont="0" applyFill="0" applyBorder="0" applyAlignment="0" applyProtection="0"/>
    <xf numFmtId="43" fontId="14"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10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23" fillId="0" borderId="0" applyFont="0" applyFill="0" applyBorder="0" applyAlignment="0" applyProtection="0"/>
    <xf numFmtId="43" fontId="77"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182"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3"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4"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182" fontId="23"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73" fillId="0" borderId="0" applyFont="0" applyFill="0" applyBorder="0" applyAlignment="0" applyProtection="0"/>
    <xf numFmtId="44" fontId="23" fillId="0" borderId="0" applyFont="0" applyFill="0" applyBorder="0" applyAlignment="0" applyProtection="0"/>
    <xf numFmtId="44" fontId="73" fillId="0" borderId="0" applyFont="0" applyFill="0" applyBorder="0" applyAlignment="0" applyProtection="0"/>
    <xf numFmtId="44" fontId="23" fillId="0" borderId="0" applyFont="0" applyFill="0" applyBorder="0" applyAlignment="0" applyProtection="0"/>
    <xf numFmtId="44" fontId="73"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8"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67" fillId="0" borderId="0" applyFont="0" applyFill="0" applyBorder="0" applyAlignment="0" applyProtection="0"/>
    <xf numFmtId="44" fontId="77"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23" fillId="0" borderId="0" applyFont="0" applyFill="0" applyBorder="0" applyAlignment="0" applyProtection="0"/>
    <xf numFmtId="44" fontId="77" fillId="0" borderId="0" applyFont="0" applyFill="0" applyBorder="0" applyAlignment="0" applyProtection="0"/>
    <xf numFmtId="6" fontId="82" fillId="0" borderId="0">
      <protection locked="0"/>
    </xf>
    <xf numFmtId="14" fontId="23" fillId="0" borderId="0" applyFont="0" applyFill="0" applyBorder="0" applyAlignment="0" applyProtection="0"/>
    <xf numFmtId="0" fontId="144" fillId="124" borderId="0" applyNumberFormat="0" applyBorder="0" applyAlignment="0" applyProtection="0"/>
    <xf numFmtId="0" fontId="144" fillId="125" borderId="0" applyNumberFormat="0" applyBorder="0" applyAlignment="0" applyProtection="0"/>
    <xf numFmtId="0" fontId="144" fillId="124" borderId="0" applyNumberFormat="0" applyBorder="0" applyAlignment="0" applyProtection="0"/>
    <xf numFmtId="0" fontId="144" fillId="126" borderId="0" applyNumberFormat="0" applyBorder="0" applyAlignment="0" applyProtection="0"/>
    <xf numFmtId="0" fontId="144" fillId="127" borderId="0" applyNumberFormat="0" applyBorder="0" applyAlignment="0" applyProtection="0"/>
    <xf numFmtId="0" fontId="144" fillId="126" borderId="0" applyNumberFormat="0" applyBorder="0" applyAlignment="0" applyProtection="0"/>
    <xf numFmtId="0" fontId="144" fillId="128" borderId="0" applyNumberFormat="0" applyBorder="0" applyAlignment="0" applyProtection="0"/>
    <xf numFmtId="0" fontId="144" fillId="128" borderId="0" applyNumberFormat="0" applyBorder="0" applyAlignment="0" applyProtection="0"/>
    <xf numFmtId="0" fontId="162" fillId="0" borderId="0" applyNumberFormat="0" applyFill="0" applyBorder="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4" fillId="0" borderId="0" applyNumberFormat="0" applyFill="0" applyBorder="0" applyAlignment="0" applyProtection="0"/>
    <xf numFmtId="191" fontId="23" fillId="0" borderId="0">
      <protection locked="0"/>
    </xf>
    <xf numFmtId="2" fontId="23" fillId="0" borderId="0" applyFont="0" applyFill="0" applyBorder="0" applyAlignment="0" applyProtection="0"/>
    <xf numFmtId="191" fontId="23" fillId="0" borderId="0">
      <protection locked="0"/>
    </xf>
    <xf numFmtId="2" fontId="23" fillId="0" borderId="0" applyFont="0" applyFill="0" applyBorder="0" applyAlignment="0" applyProtection="0"/>
    <xf numFmtId="0" fontId="87" fillId="39" borderId="0" applyNumberFormat="0" applyBorder="0" applyAlignment="0" applyProtection="0"/>
    <xf numFmtId="0" fontId="87" fillId="129" borderId="0" applyNumberFormat="0" applyBorder="0" applyAlignment="0" applyProtection="0"/>
    <xf numFmtId="0" fontId="67" fillId="113" borderId="0" applyNumberFormat="0" applyBorder="0" applyAlignment="0" applyProtection="0"/>
    <xf numFmtId="0" fontId="87" fillId="39" borderId="0" applyNumberFormat="0" applyBorder="0" applyAlignment="0" applyProtection="0"/>
    <xf numFmtId="0" fontId="67" fillId="113" borderId="0" applyNumberFormat="0" applyBorder="0" applyAlignment="0" applyProtection="0"/>
    <xf numFmtId="0" fontId="67" fillId="113" borderId="0" applyNumberFormat="0" applyBorder="0" applyAlignment="0" applyProtection="0"/>
    <xf numFmtId="0" fontId="67" fillId="113" borderId="0" applyNumberFormat="0" applyBorder="0" applyAlignment="0" applyProtection="0"/>
    <xf numFmtId="0" fontId="87" fillId="73" borderId="0" applyNumberFormat="0" applyBorder="0" applyAlignment="0" applyProtection="0"/>
    <xf numFmtId="0" fontId="49" fillId="5" borderId="0" applyNumberFormat="0" applyBorder="0" applyAlignment="0" applyProtection="0"/>
    <xf numFmtId="0" fontId="49" fillId="43" borderId="0" applyNumberFormat="0" applyBorder="0" applyAlignment="0" applyProtection="0"/>
    <xf numFmtId="0" fontId="49" fillId="5" borderId="0" applyNumberFormat="0" applyBorder="0" applyAlignment="0" applyProtection="0"/>
    <xf numFmtId="0" fontId="90" fillId="0" borderId="26" applyNumberFormat="0" applyFill="0" applyAlignment="0" applyProtection="0"/>
    <xf numFmtId="0" fontId="89" fillId="0" borderId="0" applyNumberFormat="0" applyFont="0" applyFill="0" applyBorder="0" applyProtection="0"/>
    <xf numFmtId="0" fontId="89" fillId="0" borderId="0" applyNumberFormat="0" applyFont="0" applyFill="0" applyBorder="0" applyProtection="0"/>
    <xf numFmtId="0" fontId="91" fillId="0" borderId="55" applyNumberFormat="0" applyFill="0" applyAlignment="0" applyProtection="0"/>
    <xf numFmtId="0" fontId="91" fillId="0" borderId="55" applyNumberFormat="0" applyFill="0" applyAlignment="0" applyProtection="0"/>
    <xf numFmtId="0" fontId="89" fillId="0" borderId="0" applyNumberFormat="0" applyFont="0" applyFill="0" applyBorder="0" applyProtection="0"/>
    <xf numFmtId="0" fontId="89" fillId="0" borderId="0" applyNumberFormat="0" applyFont="0" applyFill="0" applyBorder="0" applyProtection="0"/>
    <xf numFmtId="0" fontId="91" fillId="0" borderId="27" applyNumberFormat="0" applyFill="0" applyAlignment="0" applyProtection="0"/>
    <xf numFmtId="0" fontId="46" fillId="0" borderId="11" applyNumberFormat="0" applyFill="0" applyAlignment="0" applyProtection="0"/>
    <xf numFmtId="0" fontId="163" fillId="0" borderId="56" applyNumberFormat="0" applyFill="0" applyAlignment="0" applyProtection="0"/>
    <xf numFmtId="0" fontId="46" fillId="0" borderId="11" applyNumberFormat="0" applyFill="0" applyAlignment="0" applyProtection="0"/>
    <xf numFmtId="0" fontId="92" fillId="0" borderId="28" applyNumberFormat="0" applyFill="0" applyAlignment="0" applyProtection="0"/>
    <xf numFmtId="0" fontId="35" fillId="0" borderId="0" applyNumberFormat="0" applyFont="0" applyFill="0" applyBorder="0" applyProtection="0"/>
    <xf numFmtId="0" fontId="35" fillId="0" borderId="0" applyNumberFormat="0" applyFont="0" applyFill="0" applyBorder="0" applyProtection="0"/>
    <xf numFmtId="0" fontId="93" fillId="0" borderId="57" applyNumberFormat="0" applyFill="0" applyAlignment="0" applyProtection="0"/>
    <xf numFmtId="0" fontId="93" fillId="0" borderId="57" applyNumberFormat="0" applyFill="0" applyAlignment="0" applyProtection="0"/>
    <xf numFmtId="0" fontId="35" fillId="0" borderId="0" applyNumberFormat="0" applyFont="0" applyFill="0" applyBorder="0" applyProtection="0"/>
    <xf numFmtId="0" fontId="35" fillId="0" borderId="0" applyNumberFormat="0" applyFont="0" applyFill="0" applyBorder="0" applyProtection="0"/>
    <xf numFmtId="0" fontId="93" fillId="0" borderId="29" applyNumberFormat="0" applyFill="0" applyAlignment="0" applyProtection="0"/>
    <xf numFmtId="0" fontId="47" fillId="0" borderId="12" applyNumberFormat="0" applyFill="0" applyAlignment="0" applyProtection="0"/>
    <xf numFmtId="0" fontId="164" fillId="0" borderId="58" applyNumberFormat="0" applyFill="0" applyAlignment="0" applyProtection="0"/>
    <xf numFmtId="0" fontId="47" fillId="0" borderId="12" applyNumberFormat="0" applyFill="0" applyAlignment="0" applyProtection="0"/>
    <xf numFmtId="0" fontId="94" fillId="0" borderId="30" applyNumberFormat="0" applyFill="0" applyAlignment="0" applyProtection="0"/>
    <xf numFmtId="0" fontId="95" fillId="0" borderId="59" applyNumberFormat="0" applyFill="0" applyAlignment="0" applyProtection="0"/>
    <xf numFmtId="0" fontId="95" fillId="0" borderId="60" applyNumberFormat="0" applyFill="0" applyAlignment="0" applyProtection="0"/>
    <xf numFmtId="0" fontId="94" fillId="0" borderId="30" applyNumberFormat="0" applyFill="0" applyAlignment="0" applyProtection="0"/>
    <xf numFmtId="0" fontId="95" fillId="0" borderId="60" applyNumberFormat="0" applyFill="0" applyAlignment="0" applyProtection="0"/>
    <xf numFmtId="0" fontId="95" fillId="0" borderId="60" applyNumberFormat="0" applyFill="0" applyAlignment="0" applyProtection="0"/>
    <xf numFmtId="0" fontId="95" fillId="0" borderId="31" applyNumberFormat="0" applyFill="0" applyAlignment="0" applyProtection="0"/>
    <xf numFmtId="0" fontId="48" fillId="0" borderId="13" applyNumberFormat="0" applyFill="0" applyAlignment="0" applyProtection="0"/>
    <xf numFmtId="0" fontId="165" fillId="0" borderId="61" applyNumberFormat="0" applyFill="0" applyAlignment="0" applyProtection="0"/>
    <xf numFmtId="0" fontId="48" fillId="0" borderId="13" applyNumberFormat="0" applyFill="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48" fillId="0" borderId="0" applyNumberFormat="0" applyFill="0" applyBorder="0" applyAlignment="0" applyProtection="0"/>
    <xf numFmtId="0" fontId="165" fillId="0" borderId="0" applyNumberFormat="0" applyFill="0" applyBorder="0" applyAlignment="0" applyProtection="0"/>
    <xf numFmtId="0" fontId="48" fillId="0" borderId="0" applyNumberFormat="0" applyFill="0" applyBorder="0" applyAlignment="0" applyProtection="0"/>
    <xf numFmtId="0" fontId="166"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60" fillId="0" borderId="0" applyNumberFormat="0" applyFill="0" applyBorder="0" applyAlignment="0" applyProtection="0"/>
    <xf numFmtId="0" fontId="166"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98" fillId="44" borderId="22"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170" fillId="68" borderId="54" applyNumberFormat="0" applyAlignment="0" applyProtection="0"/>
    <xf numFmtId="0" fontId="170" fillId="68" borderId="54" applyNumberFormat="0" applyAlignment="0" applyProtection="0"/>
    <xf numFmtId="0" fontId="170" fillId="68" borderId="5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98" fillId="44" borderId="22" applyNumberFormat="0" applyAlignment="0" applyProtection="0"/>
    <xf numFmtId="0" fontId="98" fillId="44" borderId="22" applyNumberFormat="0" applyAlignment="0" applyProtection="0"/>
    <xf numFmtId="0" fontId="52" fillId="8" borderId="14" applyNumberFormat="0" applyAlignment="0" applyProtection="0"/>
    <xf numFmtId="0" fontId="52" fillId="8" borderId="14" applyNumberFormat="0" applyAlignment="0" applyProtection="0"/>
    <xf numFmtId="0" fontId="170" fillId="68" borderId="22" applyNumberFormat="0" applyAlignment="0" applyProtection="0"/>
    <xf numFmtId="0" fontId="98" fillId="44" borderId="22" applyNumberFormat="0" applyAlignment="0" applyProtection="0"/>
    <xf numFmtId="0" fontId="170" fillId="68" borderId="22"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8" borderId="14" applyNumberFormat="0" applyAlignment="0" applyProtection="0"/>
    <xf numFmtId="0" fontId="52" fillId="77" borderId="14" applyNumberFormat="0" applyAlignment="0" applyProtection="0"/>
    <xf numFmtId="0" fontId="52" fillId="77" borderId="14" applyNumberFormat="0" applyAlignment="0" applyProtection="0"/>
    <xf numFmtId="0" fontId="52" fillId="8" borderId="14" applyNumberFormat="0" applyAlignment="0" applyProtection="0"/>
    <xf numFmtId="0" fontId="52" fillId="8" borderId="14" applyNumberFormat="0" applyAlignment="0" applyProtection="0"/>
    <xf numFmtId="0" fontId="99" fillId="0" borderId="33" applyNumberFormat="0" applyFill="0" applyAlignment="0" applyProtection="0"/>
    <xf numFmtId="0" fontId="87" fillId="0" borderId="62" applyNumberFormat="0" applyFill="0" applyAlignment="0" applyProtection="0"/>
    <xf numFmtId="0" fontId="99" fillId="0" borderId="33" applyNumberFormat="0" applyFill="0" applyAlignment="0" applyProtection="0"/>
    <xf numFmtId="0" fontId="87" fillId="0" borderId="62" applyNumberFormat="0" applyFill="0" applyAlignment="0" applyProtection="0"/>
    <xf numFmtId="0" fontId="87" fillId="0" borderId="62" applyNumberFormat="0" applyFill="0" applyAlignment="0" applyProtection="0"/>
    <xf numFmtId="0" fontId="100" fillId="0" borderId="34" applyNumberFormat="0" applyFill="0" applyAlignment="0" applyProtection="0"/>
    <xf numFmtId="0" fontId="55" fillId="0" borderId="16" applyNumberFormat="0" applyFill="0" applyAlignment="0" applyProtection="0"/>
    <xf numFmtId="0" fontId="171" fillId="0" borderId="63" applyNumberFormat="0" applyFill="0" applyAlignment="0" applyProtection="0"/>
    <xf numFmtId="0" fontId="55" fillId="0" borderId="16" applyNumberFormat="0" applyFill="0" applyAlignment="0" applyProtection="0"/>
    <xf numFmtId="0" fontId="101" fillId="68" borderId="0" applyNumberFormat="0" applyBorder="0" applyAlignment="0" applyProtection="0"/>
    <xf numFmtId="0" fontId="87" fillId="68"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87" fillId="68" borderId="0" applyNumberFormat="0" applyBorder="0" applyAlignment="0" applyProtection="0"/>
    <xf numFmtId="0" fontId="155" fillId="7" borderId="0" applyNumberFormat="0" applyBorder="0" applyAlignment="0" applyProtection="0"/>
    <xf numFmtId="0" fontId="101" fillId="77" borderId="0" applyNumberFormat="0" applyBorder="0" applyAlignment="0" applyProtection="0"/>
    <xf numFmtId="0" fontId="101" fillId="77" borderId="0" applyNumberFormat="0" applyBorder="0" applyAlignment="0" applyProtection="0"/>
    <xf numFmtId="0" fontId="87" fillId="68" borderId="0" applyNumberFormat="0" applyBorder="0" applyAlignment="0" applyProtection="0"/>
    <xf numFmtId="0" fontId="155" fillId="7" borderId="0" applyNumberFormat="0" applyBorder="0" applyAlignment="0" applyProtection="0"/>
    <xf numFmtId="0" fontId="101" fillId="77" borderId="0" applyNumberFormat="0" applyBorder="0" applyAlignment="0" applyProtection="0"/>
    <xf numFmtId="0" fontId="155" fillId="7" borderId="0" applyNumberFormat="0" applyBorder="0" applyAlignment="0" applyProtection="0"/>
    <xf numFmtId="0" fontId="155" fillId="7" borderId="0" applyNumberFormat="0" applyBorder="0" applyAlignment="0" applyProtection="0"/>
    <xf numFmtId="0" fontId="101" fillId="77" borderId="0" applyNumberFormat="0" applyBorder="0" applyAlignment="0" applyProtection="0"/>
    <xf numFmtId="205" fontId="23" fillId="0" borderId="0"/>
    <xf numFmtId="204" fontId="103" fillId="0" borderId="0"/>
    <xf numFmtId="205" fontId="23" fillId="0" borderId="0"/>
    <xf numFmtId="204" fontId="103" fillId="0" borderId="0"/>
    <xf numFmtId="0" fontId="14" fillId="0" borderId="0"/>
    <xf numFmtId="0" fontId="103" fillId="0" borderId="0"/>
    <xf numFmtId="0" fontId="14" fillId="0" borderId="0"/>
    <xf numFmtId="0" fontId="14" fillId="0" borderId="0"/>
    <xf numFmtId="0" fontId="103" fillId="0" borderId="0"/>
    <xf numFmtId="0" fontId="14" fillId="0" borderId="0"/>
    <xf numFmtId="0" fontId="14" fillId="0" borderId="0"/>
    <xf numFmtId="0" fontId="103" fillId="0" borderId="0"/>
    <xf numFmtId="0" fontId="23" fillId="0" borderId="0"/>
    <xf numFmtId="0" fontId="23"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9" fontId="173" fillId="0" borderId="0"/>
    <xf numFmtId="0" fontId="14" fillId="0" borderId="0"/>
    <xf numFmtId="0" fontId="23" fillId="0" borderId="0"/>
    <xf numFmtId="0" fontId="23" fillId="0" borderId="0"/>
    <xf numFmtId="0" fontId="2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27" fillId="0" borderId="0"/>
    <xf numFmtId="0" fontId="14" fillId="0" borderId="0"/>
    <xf numFmtId="0" fontId="14" fillId="0" borderId="0"/>
    <xf numFmtId="0" fontId="23"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80" fillId="0" borderId="0"/>
    <xf numFmtId="0" fontId="14" fillId="0" borderId="0"/>
    <xf numFmtId="0" fontId="8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27" fillId="0" borderId="0"/>
    <xf numFmtId="0" fontId="14" fillId="0" borderId="0"/>
    <xf numFmtId="199" fontId="173" fillId="0" borderId="0"/>
    <xf numFmtId="0" fontId="14" fillId="0" borderId="0"/>
    <xf numFmtId="0" fontId="14" fillId="0" borderId="0"/>
    <xf numFmtId="0" fontId="14" fillId="0" borderId="0"/>
    <xf numFmtId="0" fontId="14" fillId="0" borderId="0"/>
    <xf numFmtId="0" fontId="14" fillId="0" borderId="0"/>
    <xf numFmtId="0" fontId="23" fillId="0" borderId="0"/>
    <xf numFmtId="0" fontId="14" fillId="0" borderId="0"/>
    <xf numFmtId="0" fontId="23" fillId="0" borderId="0"/>
    <xf numFmtId="0" fontId="14" fillId="0" borderId="0"/>
    <xf numFmtId="0" fontId="14" fillId="0" borderId="0"/>
    <xf numFmtId="0" fontId="14" fillId="0" borderId="0"/>
    <xf numFmtId="0" fontId="23"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14" fillId="0" borderId="0"/>
    <xf numFmtId="0" fontId="105" fillId="0" borderId="0"/>
    <xf numFmtId="0" fontId="105" fillId="0" borderId="0"/>
    <xf numFmtId="0" fontId="27" fillId="0" borderId="0"/>
    <xf numFmtId="0" fontId="23" fillId="0" borderId="0"/>
    <xf numFmtId="0" fontId="27" fillId="0" borderId="0"/>
    <xf numFmtId="0" fontId="14" fillId="0" borderId="0"/>
    <xf numFmtId="0" fontId="85" fillId="130" borderId="0"/>
    <xf numFmtId="0" fontId="14" fillId="0" borderId="0"/>
    <xf numFmtId="0" fontId="23" fillId="0" borderId="0"/>
    <xf numFmtId="0" fontId="23" fillId="0" borderId="0"/>
    <xf numFmtId="0" fontId="85" fillId="130" borderId="0"/>
    <xf numFmtId="0" fontId="23" fillId="0" borderId="0"/>
    <xf numFmtId="0" fontId="67" fillId="0" borderId="0"/>
    <xf numFmtId="0" fontId="67" fillId="0" borderId="0"/>
    <xf numFmtId="0" fontId="27"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27" fillId="0" borderId="0"/>
    <xf numFmtId="0" fontId="14" fillId="0" borderId="0"/>
    <xf numFmtId="0" fontId="14" fillId="0" borderId="0"/>
    <xf numFmtId="0" fontId="77" fillId="0" borderId="0"/>
    <xf numFmtId="0" fontId="14" fillId="0" borderId="0"/>
    <xf numFmtId="0" fontId="14" fillId="0" borderId="0"/>
    <xf numFmtId="0" fontId="173"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27" fillId="0" borderId="0"/>
    <xf numFmtId="0" fontId="2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14" fillId="0" borderId="0"/>
    <xf numFmtId="0" fontId="23" fillId="0" borderId="0"/>
    <xf numFmtId="0" fontId="14" fillId="0" borderId="0"/>
    <xf numFmtId="0" fontId="27" fillId="0" borderId="0"/>
    <xf numFmtId="0" fontId="27"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23" fillId="0" borderId="0"/>
    <xf numFmtId="0" fontId="2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27" fillId="0" borderId="0"/>
    <xf numFmtId="0" fontId="77" fillId="0" borderId="0"/>
    <xf numFmtId="0" fontId="14" fillId="0" borderId="0"/>
    <xf numFmtId="0" fontId="14" fillId="0" borderId="0"/>
    <xf numFmtId="0" fontId="14" fillId="0" borderId="0"/>
    <xf numFmtId="0" fontId="77" fillId="0" borderId="0"/>
    <xf numFmtId="0" fontId="14" fillId="0" borderId="0"/>
    <xf numFmtId="0" fontId="14" fillId="0" borderId="0"/>
    <xf numFmtId="0" fontId="77" fillId="0" borderId="0"/>
    <xf numFmtId="0" fontId="14" fillId="0" borderId="0"/>
    <xf numFmtId="0" fontId="14" fillId="0" borderId="0"/>
    <xf numFmtId="0" fontId="77" fillId="0" borderId="0"/>
    <xf numFmtId="0" fontId="14" fillId="0" borderId="0"/>
    <xf numFmtId="0" fontId="77" fillId="0" borderId="0"/>
    <xf numFmtId="0" fontId="14" fillId="0" borderId="0"/>
    <xf numFmtId="0" fontId="14" fillId="0" borderId="0"/>
    <xf numFmtId="0" fontId="77" fillId="0" borderId="0"/>
    <xf numFmtId="0" fontId="14" fillId="0" borderId="0"/>
    <xf numFmtId="0" fontId="14" fillId="0" borderId="0"/>
    <xf numFmtId="0" fontId="14" fillId="0" borderId="0"/>
    <xf numFmtId="0" fontId="14" fillId="0" borderId="0"/>
    <xf numFmtId="0" fontId="73" fillId="0" borderId="0"/>
    <xf numFmtId="0" fontId="23" fillId="0" borderId="0"/>
    <xf numFmtId="0" fontId="67" fillId="0" borderId="0"/>
    <xf numFmtId="0" fontId="14" fillId="0" borderId="0"/>
    <xf numFmtId="0" fontId="27" fillId="0" borderId="0"/>
    <xf numFmtId="0" fontId="27" fillId="0" borderId="0"/>
    <xf numFmtId="0" fontId="73" fillId="0" borderId="0"/>
    <xf numFmtId="0" fontId="14"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14" fillId="0" borderId="0"/>
    <xf numFmtId="0" fontId="14" fillId="0" borderId="0"/>
    <xf numFmtId="0" fontId="23" fillId="0" borderId="0"/>
    <xf numFmtId="0" fontId="14" fillId="0" borderId="0"/>
    <xf numFmtId="0" fontId="14" fillId="0" borderId="0"/>
    <xf numFmtId="0" fontId="23" fillId="0" borderId="0"/>
    <xf numFmtId="0" fontId="14" fillId="0" borderId="0"/>
    <xf numFmtId="0" fontId="14" fillId="0" borderId="0"/>
    <xf numFmtId="0" fontId="14" fillId="0" borderId="0"/>
    <xf numFmtId="0" fontId="14" fillId="0" borderId="0"/>
    <xf numFmtId="0" fontId="23" fillId="0" borderId="0"/>
    <xf numFmtId="0" fontId="23" fillId="0" borderId="0"/>
    <xf numFmtId="0" fontId="77" fillId="0" borderId="0"/>
    <xf numFmtId="0" fontId="67" fillId="0" borderId="0"/>
    <xf numFmtId="0" fontId="14" fillId="0" borderId="0"/>
    <xf numFmtId="0" fontId="23" fillId="0" borderId="0"/>
    <xf numFmtId="0" fontId="6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23"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73" fillId="0" borderId="0"/>
    <xf numFmtId="0" fontId="67" fillId="0" borderId="0"/>
    <xf numFmtId="0" fontId="27" fillId="0" borderId="0"/>
    <xf numFmtId="0" fontId="85" fillId="130" borderId="0"/>
    <xf numFmtId="0" fontId="73" fillId="0" borderId="0"/>
    <xf numFmtId="0" fontId="27" fillId="0" borderId="0"/>
    <xf numFmtId="0" fontId="7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5" fillId="0" borderId="0"/>
    <xf numFmtId="0" fontId="14"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27"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27" fillId="0" borderId="0"/>
    <xf numFmtId="0" fontId="14"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27"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14" fillId="0" borderId="0"/>
    <xf numFmtId="0" fontId="23" fillId="0" borderId="0"/>
    <xf numFmtId="0" fontId="27" fillId="0" borderId="0"/>
    <xf numFmtId="0" fontId="27"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215"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23" fillId="0" borderId="0"/>
    <xf numFmtId="0" fontId="67" fillId="0" borderId="0"/>
    <xf numFmtId="0" fontId="67" fillId="0" borderId="0"/>
    <xf numFmtId="0" fontId="67" fillId="0" borderId="0"/>
    <xf numFmtId="0" fontId="67" fillId="0" borderId="0"/>
    <xf numFmtId="0" fontId="27" fillId="0" borderId="0"/>
    <xf numFmtId="0" fontId="85" fillId="130" borderId="0"/>
    <xf numFmtId="0" fontId="85" fillId="130" borderId="0"/>
    <xf numFmtId="0" fontId="67" fillId="0" borderId="0"/>
    <xf numFmtId="0" fontId="67" fillId="0" borderId="0"/>
    <xf numFmtId="0" fontId="85" fillId="130" borderId="0"/>
    <xf numFmtId="0" fontId="85" fillId="130" borderId="0"/>
    <xf numFmtId="0" fontId="23" fillId="0" borderId="0"/>
    <xf numFmtId="0" fontId="67" fillId="0" borderId="0"/>
    <xf numFmtId="0" fontId="67" fillId="0" borderId="0"/>
    <xf numFmtId="215"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5" fontId="14" fillId="0" borderId="0"/>
    <xf numFmtId="215" fontId="14"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5" fillId="130" borderId="0"/>
    <xf numFmtId="0" fontId="85" fillId="130" borderId="0"/>
    <xf numFmtId="0" fontId="67" fillId="0" borderId="0"/>
    <xf numFmtId="0" fontId="67" fillId="0" borderId="0"/>
    <xf numFmtId="0" fontId="67" fillId="0" borderId="0"/>
    <xf numFmtId="0" fontId="23" fillId="0" borderId="0"/>
    <xf numFmtId="0" fontId="23"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23" fillId="0" borderId="0"/>
    <xf numFmtId="0" fontId="23"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0" borderId="0"/>
    <xf numFmtId="0" fontId="23" fillId="0" borderId="0"/>
    <xf numFmtId="0" fontId="23"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80" fillId="0" borderId="0"/>
    <xf numFmtId="0" fontId="77" fillId="0" borderId="0"/>
    <xf numFmtId="0" fontId="80" fillId="0" borderId="0"/>
    <xf numFmtId="0" fontId="151" fillId="0" borderId="0"/>
    <xf numFmtId="0" fontId="23" fillId="0" borderId="0"/>
    <xf numFmtId="0" fontId="23" fillId="0" borderId="0"/>
    <xf numFmtId="0" fontId="23" fillId="0" borderId="0"/>
    <xf numFmtId="0" fontId="14" fillId="0" borderId="0"/>
    <xf numFmtId="0" fontId="14" fillId="0" borderId="0"/>
    <xf numFmtId="0" fontId="14" fillId="0" borderId="0"/>
    <xf numFmtId="0" fontId="23" fillId="0" borderId="0"/>
    <xf numFmtId="0" fontId="77" fillId="0" borderId="0"/>
    <xf numFmtId="0" fontId="14" fillId="0" borderId="0"/>
    <xf numFmtId="0" fontId="14" fillId="0" borderId="0"/>
    <xf numFmtId="0" fontId="14" fillId="0" borderId="0"/>
    <xf numFmtId="0" fontId="23" fillId="0" borderId="0"/>
    <xf numFmtId="0" fontId="14" fillId="0" borderId="0"/>
    <xf numFmtId="0" fontId="14" fillId="0" borderId="0"/>
    <xf numFmtId="0" fontId="14" fillId="0" borderId="0"/>
    <xf numFmtId="0" fontId="23" fillId="0" borderId="0"/>
    <xf numFmtId="0" fontId="77" fillId="0" borderId="0"/>
    <xf numFmtId="0" fontId="14" fillId="0" borderId="0"/>
    <xf numFmtId="0" fontId="14" fillId="0" borderId="0"/>
    <xf numFmtId="0" fontId="14"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27"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7" fillId="0" borderId="0"/>
    <xf numFmtId="0" fontId="23" fillId="0" borderId="0"/>
    <xf numFmtId="0" fontId="27"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7" fillId="0" borderId="0"/>
    <xf numFmtId="0" fontId="23" fillId="0" borderId="0"/>
    <xf numFmtId="0" fontId="80" fillId="0" borderId="0"/>
    <xf numFmtId="0" fontId="77" fillId="0" borderId="0"/>
    <xf numFmtId="0" fontId="8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7"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14"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4"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76" applyNumberFormat="0" applyAlignment="0">
      <alignment horizontal="center"/>
    </xf>
    <xf numFmtId="0" fontId="23" fillId="0" borderId="0"/>
    <xf numFmtId="0" fontId="23" fillId="0" borderId="0"/>
    <xf numFmtId="0" fontId="23" fillId="0" borderId="21" applyNumberFormat="0" applyAlignment="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9" fontId="23" fillId="0" borderId="21"/>
    <xf numFmtId="0" fontId="23" fillId="0" borderId="0"/>
    <xf numFmtId="0" fontId="23" fillId="0" borderId="0"/>
    <xf numFmtId="4" fontId="73" fillId="89" borderId="77" applyNumberFormat="0" applyProtection="0">
      <alignment horizontal="right" vertical="center"/>
    </xf>
    <xf numFmtId="0" fontId="23" fillId="0" borderId="0"/>
    <xf numFmtId="0" fontId="23" fillId="0" borderId="0"/>
    <xf numFmtId="4" fontId="73" fillId="78" borderId="77" applyNumberForma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5" fillId="13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21"/>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14" fillId="0" borderId="0"/>
    <xf numFmtId="0" fontId="27" fillId="0" borderId="0"/>
    <xf numFmtId="0" fontId="14" fillId="0" borderId="0"/>
    <xf numFmtId="0" fontId="14" fillId="0" borderId="0"/>
    <xf numFmtId="0" fontId="73" fillId="0" borderId="0"/>
    <xf numFmtId="0" fontId="14"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5" fontId="16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3" fillId="0" borderId="0"/>
    <xf numFmtId="0" fontId="23" fillId="0" borderId="0"/>
    <xf numFmtId="0" fontId="7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3"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23" fillId="0" borderId="0"/>
    <xf numFmtId="0" fontId="23" fillId="0" borderId="0"/>
    <xf numFmtId="0" fontId="23" fillId="0" borderId="0"/>
    <xf numFmtId="0" fontId="27"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14" fillId="0" borderId="0"/>
    <xf numFmtId="0" fontId="23" fillId="0" borderId="0"/>
    <xf numFmtId="0" fontId="14" fillId="0" borderId="0"/>
    <xf numFmtId="0" fontId="23" fillId="0" borderId="0"/>
    <xf numFmtId="0" fontId="14" fillId="0" borderId="0"/>
    <xf numFmtId="0" fontId="14" fillId="0" borderId="0"/>
    <xf numFmtId="0" fontId="14" fillId="0" borderId="0"/>
    <xf numFmtId="0" fontId="23" fillId="0" borderId="0"/>
    <xf numFmtId="0" fontId="23" fillId="0" borderId="0"/>
    <xf numFmtId="0" fontId="14" fillId="0" borderId="0"/>
    <xf numFmtId="0" fontId="14" fillId="0" borderId="0"/>
    <xf numFmtId="0" fontId="14" fillId="0" borderId="0"/>
    <xf numFmtId="0" fontId="14" fillId="0" borderId="0"/>
    <xf numFmtId="0" fontId="14" fillId="0" borderId="0"/>
    <xf numFmtId="0" fontId="23" fillId="0" borderId="0"/>
    <xf numFmtId="0" fontId="23" fillId="0" borderId="0"/>
    <xf numFmtId="0" fontId="23" fillId="0" borderId="0"/>
    <xf numFmtId="0" fontId="14" fillId="0" borderId="0"/>
    <xf numFmtId="215" fontId="14" fillId="0" borderId="0"/>
    <xf numFmtId="0" fontId="23" fillId="0" borderId="0"/>
    <xf numFmtId="0" fontId="23" fillId="0" borderId="0"/>
    <xf numFmtId="0" fontId="14" fillId="0" borderId="0"/>
    <xf numFmtId="0" fontId="23" fillId="0" borderId="0"/>
    <xf numFmtId="0" fontId="14" fillId="0" borderId="0"/>
    <xf numFmtId="215"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14" fillId="0" borderId="0"/>
    <xf numFmtId="0" fontId="14" fillId="0" borderId="0"/>
    <xf numFmtId="0" fontId="23" fillId="0" borderId="0"/>
    <xf numFmtId="0" fontId="14" fillId="0" borderId="0"/>
    <xf numFmtId="0" fontId="14"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14" fillId="0" borderId="0"/>
    <xf numFmtId="0" fontId="14"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7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215" fontId="14"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215" fontId="14" fillId="0" borderId="0"/>
    <xf numFmtId="0" fontId="14" fillId="0" borderId="0"/>
    <xf numFmtId="0" fontId="27"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73" fillId="0" borderId="0"/>
    <xf numFmtId="0" fontId="14" fillId="0" borderId="0"/>
    <xf numFmtId="0" fontId="14"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23" fillId="0" borderId="0"/>
    <xf numFmtId="0" fontId="23" fillId="0" borderId="0"/>
    <xf numFmtId="0" fontId="23" fillId="0" borderId="0"/>
    <xf numFmtId="0" fontId="27" fillId="0" borderId="0"/>
    <xf numFmtId="0" fontId="77" fillId="0" borderId="0"/>
    <xf numFmtId="0" fontId="23" fillId="0" borderId="0"/>
    <xf numFmtId="0" fontId="23" fillId="0" borderId="0"/>
    <xf numFmtId="0" fontId="27" fillId="0" borderId="0"/>
    <xf numFmtId="0" fontId="23" fillId="0" borderId="0"/>
    <xf numFmtId="0" fontId="23" fillId="0" borderId="0"/>
    <xf numFmtId="0" fontId="23" fillId="0" borderId="0"/>
    <xf numFmtId="0" fontId="27" fillId="0" borderId="0"/>
    <xf numFmtId="0" fontId="77" fillId="0" borderId="0"/>
    <xf numFmtId="0" fontId="23" fillId="0" borderId="0"/>
    <xf numFmtId="0" fontId="23" fillId="0" borderId="0"/>
    <xf numFmtId="0" fontId="77" fillId="0" borderId="0"/>
    <xf numFmtId="0" fontId="23" fillId="0" borderId="0"/>
    <xf numFmtId="0" fontId="23" fillId="0" borderId="0"/>
    <xf numFmtId="0" fontId="77" fillId="0" borderId="0"/>
    <xf numFmtId="0" fontId="23" fillId="0" borderId="0"/>
    <xf numFmtId="0" fontId="23" fillId="0" borderId="0"/>
    <xf numFmtId="0" fontId="77" fillId="0" borderId="0"/>
    <xf numFmtId="0" fontId="23" fillId="0" borderId="0"/>
    <xf numFmtId="0" fontId="23" fillId="0" borderId="0"/>
    <xf numFmtId="0" fontId="27" fillId="0" borderId="0"/>
    <xf numFmtId="0" fontId="23" fillId="0" borderId="0"/>
    <xf numFmtId="0" fontId="23" fillId="0" borderId="0"/>
    <xf numFmtId="0" fontId="23" fillId="0" borderId="0"/>
    <xf numFmtId="0" fontId="27"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77" fillId="0" borderId="0"/>
    <xf numFmtId="0" fontId="23" fillId="0" borderId="0"/>
    <xf numFmtId="0" fontId="14" fillId="0" borderId="0"/>
    <xf numFmtId="0" fontId="23" fillId="0" borderId="0"/>
    <xf numFmtId="0" fontId="23" fillId="0" borderId="0"/>
    <xf numFmtId="0" fontId="14" fillId="0" borderId="0"/>
    <xf numFmtId="0" fontId="67" fillId="0" borderId="0"/>
    <xf numFmtId="0" fontId="23" fillId="0" borderId="0"/>
    <xf numFmtId="0" fontId="23" fillId="0" borderId="0"/>
    <xf numFmtId="0" fontId="23" fillId="0" borderId="0"/>
    <xf numFmtId="0" fontId="27" fillId="0" borderId="0"/>
    <xf numFmtId="0" fontId="14" fillId="0" borderId="0"/>
    <xf numFmtId="0" fontId="23" fillId="0" borderId="0"/>
    <xf numFmtId="0" fontId="23" fillId="0" borderId="0"/>
    <xf numFmtId="0" fontId="14" fillId="0" borderId="0"/>
    <xf numFmtId="0" fontId="27" fillId="0" borderId="0"/>
    <xf numFmtId="0" fontId="77"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14"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9" fontId="23" fillId="0" borderId="21"/>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14" fillId="0" borderId="0"/>
    <xf numFmtId="0" fontId="23" fillId="0" borderId="0"/>
    <xf numFmtId="0" fontId="77" fillId="0" borderId="0"/>
    <xf numFmtId="0" fontId="14" fillId="0" borderId="0"/>
    <xf numFmtId="49" fontId="23" fillId="0" borderId="21"/>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77" fillId="0" borderId="0"/>
    <xf numFmtId="0" fontId="23" fillId="0" borderId="0"/>
    <xf numFmtId="0" fontId="23" fillId="0" borderId="0"/>
    <xf numFmtId="0" fontId="67" fillId="0" borderId="0"/>
    <xf numFmtId="0" fontId="23" fillId="0" borderId="0"/>
    <xf numFmtId="0" fontId="14" fillId="0" borderId="0"/>
    <xf numFmtId="0" fontId="23" fillId="0" borderId="0"/>
    <xf numFmtId="0" fontId="23" fillId="0" borderId="0"/>
    <xf numFmtId="0" fontId="14" fillId="0" borderId="0"/>
    <xf numFmtId="0" fontId="27" fillId="0" borderId="0"/>
    <xf numFmtId="0" fontId="77" fillId="0" borderId="0"/>
    <xf numFmtId="0" fontId="23" fillId="0" borderId="0"/>
    <xf numFmtId="0" fontId="14" fillId="0" borderId="0"/>
    <xf numFmtId="0" fontId="77" fillId="0" borderId="0"/>
    <xf numFmtId="0" fontId="77" fillId="0" borderId="0"/>
    <xf numFmtId="0" fontId="23" fillId="0" borderId="0"/>
    <xf numFmtId="0" fontId="23" fillId="0" borderId="0"/>
    <xf numFmtId="0" fontId="67" fillId="0" borderId="0"/>
    <xf numFmtId="0" fontId="23" fillId="0" borderId="0"/>
    <xf numFmtId="0" fontId="14" fillId="0" borderId="0"/>
    <xf numFmtId="0" fontId="14" fillId="0" borderId="0"/>
    <xf numFmtId="0" fontId="77" fillId="0" borderId="0"/>
    <xf numFmtId="0" fontId="23" fillId="0" borderId="0"/>
    <xf numFmtId="0" fontId="23" fillId="0" borderId="0"/>
    <xf numFmtId="0" fontId="14" fillId="0" borderId="0"/>
    <xf numFmtId="0" fontId="77" fillId="0" borderId="0"/>
    <xf numFmtId="0" fontId="23" fillId="0" borderId="0"/>
    <xf numFmtId="0" fontId="77" fillId="0" borderId="0"/>
    <xf numFmtId="0" fontId="23" fillId="0" borderId="0"/>
    <xf numFmtId="0" fontId="23" fillId="0" borderId="0"/>
    <xf numFmtId="0" fontId="67" fillId="0" borderId="0"/>
    <xf numFmtId="0" fontId="23" fillId="0" borderId="0"/>
    <xf numFmtId="0" fontId="23" fillId="0" borderId="0"/>
    <xf numFmtId="0" fontId="14" fillId="0" borderId="0"/>
    <xf numFmtId="0" fontId="77" fillId="0" borderId="0"/>
    <xf numFmtId="0" fontId="77" fillId="0" borderId="0"/>
    <xf numFmtId="0" fontId="14" fillId="0" borderId="0"/>
    <xf numFmtId="0" fontId="23" fillId="0" borderId="0"/>
    <xf numFmtId="0" fontId="23" fillId="0" borderId="0"/>
    <xf numFmtId="0" fontId="77" fillId="0" borderId="0"/>
    <xf numFmtId="0" fontId="23" fillId="0" borderId="0"/>
    <xf numFmtId="0" fontId="23" fillId="0" borderId="0"/>
    <xf numFmtId="0" fontId="67"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14" fillId="0" borderId="0"/>
    <xf numFmtId="0" fontId="77" fillId="0" borderId="0"/>
    <xf numFmtId="0" fontId="14" fillId="0" borderId="0"/>
    <xf numFmtId="0" fontId="14" fillId="0" borderId="0"/>
    <xf numFmtId="0" fontId="23" fillId="0" borderId="0"/>
    <xf numFmtId="0" fontId="14" fillId="0" borderId="0"/>
    <xf numFmtId="0" fontId="23" fillId="0" borderId="0"/>
    <xf numFmtId="0" fontId="77" fillId="0" borderId="0"/>
    <xf numFmtId="0" fontId="14" fillId="0" borderId="0"/>
    <xf numFmtId="0" fontId="23" fillId="0" borderId="0"/>
    <xf numFmtId="0" fontId="77" fillId="0" borderId="0"/>
    <xf numFmtId="0" fontId="14" fillId="0" borderId="0"/>
    <xf numFmtId="0" fontId="23" fillId="0" borderId="0"/>
    <xf numFmtId="0" fontId="77" fillId="0" borderId="0"/>
    <xf numFmtId="0" fontId="23" fillId="0" borderId="0"/>
    <xf numFmtId="0" fontId="23" fillId="0" borderId="0"/>
    <xf numFmtId="0" fontId="67" fillId="0" borderId="0"/>
    <xf numFmtId="0" fontId="23"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70" borderId="72" applyNumberFormat="0" applyAlignment="0"/>
    <xf numFmtId="0" fontId="23" fillId="0" borderId="0"/>
    <xf numFmtId="0" fontId="23" fillId="0" borderId="0"/>
    <xf numFmtId="1" fontId="31" fillId="70" borderId="72" applyNumberFormat="0" applyAlignment="0">
      <alignment horizontal="left"/>
    </xf>
    <xf numFmtId="0" fontId="23" fillId="0" borderId="0"/>
    <xf numFmtId="0" fontId="23" fillId="0" borderId="0"/>
    <xf numFmtId="1" fontId="31" fillId="94" borderId="72" applyNumberFormat="0" applyAlignment="0">
      <alignment horizontal="center"/>
    </xf>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215"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7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14" fillId="0" borderId="0"/>
    <xf numFmtId="0" fontId="23" fillId="0" borderId="0"/>
    <xf numFmtId="0" fontId="14" fillId="0" borderId="0"/>
    <xf numFmtId="0" fontId="23" fillId="0" borderId="0"/>
    <xf numFmtId="0" fontId="23" fillId="0" borderId="0"/>
    <xf numFmtId="0" fontId="23" fillId="0" borderId="76" applyNumberFormat="0" applyAlignment="0">
      <alignment horizont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3" fontId="145" fillId="0" borderId="75"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77" fillId="0" borderId="0"/>
    <xf numFmtId="0" fontId="23" fillId="0" borderId="0"/>
    <xf numFmtId="0" fontId="23" fillId="0" borderId="0"/>
    <xf numFmtId="0" fontId="23" fillId="0" borderId="0"/>
    <xf numFmtId="0" fontId="14" fillId="0" borderId="0"/>
    <xf numFmtId="0" fontId="23" fillId="0" borderId="0"/>
    <xf numFmtId="0" fontId="14" fillId="0" borderId="0"/>
    <xf numFmtId="0" fontId="14" fillId="0" borderId="0"/>
    <xf numFmtId="0" fontId="14" fillId="0" borderId="0"/>
    <xf numFmtId="0" fontId="23" fillId="0" borderId="0"/>
    <xf numFmtId="0" fontId="14" fillId="0" borderId="0"/>
    <xf numFmtId="0" fontId="23" fillId="0" borderId="0"/>
    <xf numFmtId="0" fontId="85" fillId="130" borderId="0"/>
    <xf numFmtId="0" fontId="23" fillId="0" borderId="0"/>
    <xf numFmtId="0" fontId="23" fillId="0" borderId="0"/>
    <xf numFmtId="0" fontId="7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14" fillId="0" borderId="0"/>
    <xf numFmtId="0" fontId="14" fillId="0" borderId="0"/>
    <xf numFmtId="0" fontId="73" fillId="0" borderId="0"/>
    <xf numFmtId="0" fontId="23" fillId="0" borderId="0"/>
    <xf numFmtId="0" fontId="23" fillId="0" borderId="0"/>
    <xf numFmtId="0" fontId="14" fillId="0" borderId="0"/>
    <xf numFmtId="0" fontId="14" fillId="0" borderId="0"/>
    <xf numFmtId="0" fontId="23" fillId="0" borderId="0"/>
    <xf numFmtId="0" fontId="85" fillId="130" borderId="0"/>
    <xf numFmtId="215" fontId="23" fillId="0" borderId="0"/>
    <xf numFmtId="0" fontId="23" fillId="0" borderId="0"/>
    <xf numFmtId="0" fontId="23" fillId="0" borderId="0"/>
    <xf numFmtId="0" fontId="23" fillId="0" borderId="0"/>
    <xf numFmtId="0" fontId="23" fillId="0" borderId="0"/>
    <xf numFmtId="0" fontId="73" fillId="0" borderId="0"/>
    <xf numFmtId="0" fontId="23" fillId="0" borderId="0"/>
    <xf numFmtId="0" fontId="14" fillId="0" borderId="0"/>
    <xf numFmtId="0" fontId="23" fillId="0" borderId="0"/>
    <xf numFmtId="0" fontId="14" fillId="0" borderId="0"/>
    <xf numFmtId="0" fontId="23" fillId="0" borderId="0"/>
    <xf numFmtId="0" fontId="23" fillId="0" borderId="0"/>
    <xf numFmtId="0" fontId="14" fillId="0" borderId="0"/>
    <xf numFmtId="0" fontId="23" fillId="0" borderId="0"/>
    <xf numFmtId="0" fontId="14" fillId="0" borderId="0"/>
    <xf numFmtId="0" fontId="23" fillId="0" borderId="0"/>
    <xf numFmtId="0" fontId="23" fillId="0" borderId="0"/>
    <xf numFmtId="0" fontId="23" fillId="0" borderId="0"/>
    <xf numFmtId="0" fontId="23"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23" fillId="0" borderId="0"/>
    <xf numFmtId="0" fontId="14" fillId="0" borderId="0"/>
    <xf numFmtId="0" fontId="14" fillId="0" borderId="0"/>
    <xf numFmtId="0" fontId="14"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14" fillId="0" borderId="0"/>
    <xf numFmtId="0" fontId="77" fillId="0" borderId="0"/>
    <xf numFmtId="0" fontId="14" fillId="0" borderId="0"/>
    <xf numFmtId="0" fontId="14" fillId="0" borderId="0"/>
    <xf numFmtId="0" fontId="23" fillId="0" borderId="0"/>
    <xf numFmtId="0" fontId="14" fillId="0" borderId="0"/>
    <xf numFmtId="0" fontId="14" fillId="0" borderId="0"/>
    <xf numFmtId="0" fontId="6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7"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7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14" fillId="0" borderId="0"/>
    <xf numFmtId="0" fontId="23" fillId="0" borderId="0"/>
    <xf numFmtId="0" fontId="14" fillId="0" borderId="0"/>
    <xf numFmtId="0" fontId="7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73" fillId="0" borderId="0"/>
    <xf numFmtId="0" fontId="67" fillId="0" borderId="0"/>
    <xf numFmtId="0" fontId="85" fillId="13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14" fillId="0" borderId="0"/>
    <xf numFmtId="0" fontId="23" fillId="0" borderId="0"/>
    <xf numFmtId="0" fontId="14" fillId="0" borderId="0"/>
    <xf numFmtId="0" fontId="14" fillId="0" borderId="0"/>
    <xf numFmtId="0" fontId="14" fillId="0" borderId="0"/>
    <xf numFmtId="0" fontId="23"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77" fillId="0" borderId="0"/>
    <xf numFmtId="0" fontId="14" fillId="0" borderId="0"/>
    <xf numFmtId="0" fontId="14"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23" fillId="0" borderId="0"/>
    <xf numFmtId="0" fontId="23" fillId="0" borderId="0"/>
    <xf numFmtId="0" fontId="85" fillId="130" borderId="0"/>
    <xf numFmtId="0" fontId="23" fillId="0" borderId="0"/>
    <xf numFmtId="0" fontId="23" fillId="0" borderId="0"/>
    <xf numFmtId="0" fontId="23" fillId="0" borderId="0"/>
    <xf numFmtId="0" fontId="23" fillId="0" borderId="0"/>
    <xf numFmtId="0" fontId="23" fillId="0" borderId="0"/>
    <xf numFmtId="0" fontId="85" fillId="130" borderId="0"/>
    <xf numFmtId="0" fontId="23" fillId="0" borderId="0"/>
    <xf numFmtId="0" fontId="85" fillId="130" borderId="0"/>
    <xf numFmtId="0" fontId="23" fillId="0" borderId="0"/>
    <xf numFmtId="0" fontId="23" fillId="0" borderId="0"/>
    <xf numFmtId="0" fontId="2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14" fillId="0" borderId="0"/>
    <xf numFmtId="0" fontId="14" fillId="0" borderId="0"/>
    <xf numFmtId="0" fontId="77" fillId="0" borderId="0"/>
    <xf numFmtId="0" fontId="14" fillId="0" borderId="0"/>
    <xf numFmtId="0" fontId="77" fillId="0" borderId="0"/>
    <xf numFmtId="0" fontId="14" fillId="0" borderId="0"/>
    <xf numFmtId="0" fontId="7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 fillId="67" borderId="35"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14" fillId="11" borderId="18" applyNumberFormat="0" applyFont="0" applyAlignment="0" applyProtection="0"/>
    <xf numFmtId="0" fontId="14" fillId="11" borderId="18" applyNumberFormat="0" applyFont="0" applyAlignment="0" applyProtection="0"/>
    <xf numFmtId="0" fontId="23" fillId="0" borderId="0"/>
    <xf numFmtId="0" fontId="14" fillId="11" borderId="18" applyNumberFormat="0" applyFont="0" applyAlignment="0" applyProtection="0"/>
    <xf numFmtId="0" fontId="23" fillId="40" borderId="35"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85" fillId="67" borderId="54" applyNumberFormat="0" applyFont="0" applyAlignment="0" applyProtection="0"/>
    <xf numFmtId="0" fontId="73" fillId="40" borderId="35" applyNumberFormat="0" applyFont="0" applyAlignment="0" applyProtection="0"/>
    <xf numFmtId="0" fontId="23" fillId="0" borderId="0"/>
    <xf numFmtId="0" fontId="23" fillId="0" borderId="0"/>
    <xf numFmtId="0" fontId="85" fillId="67" borderId="54" applyNumberFormat="0" applyFont="0" applyAlignment="0" applyProtection="0"/>
    <xf numFmtId="0" fontId="73" fillId="40" borderId="35" applyNumberFormat="0" applyFont="0" applyAlignment="0" applyProtection="0"/>
    <xf numFmtId="0" fontId="23" fillId="0" borderId="0"/>
    <xf numFmtId="0" fontId="14" fillId="11" borderId="18"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67" fillId="11" borderId="18" applyNumberFormat="0" applyFont="0" applyAlignment="0" applyProtection="0"/>
    <xf numFmtId="0" fontId="73" fillId="40" borderId="35" applyNumberFormat="0" applyFont="0" applyAlignment="0" applyProtection="0"/>
    <xf numFmtId="0" fontId="23" fillId="0" borderId="0"/>
    <xf numFmtId="0" fontId="14" fillId="11" borderId="18"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40" borderId="35" applyNumberFormat="0" applyFont="0" applyAlignment="0" applyProtection="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85" fillId="67" borderId="54"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40" borderId="22"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40" borderId="22"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85" fillId="67" borderId="54" applyNumberFormat="0" applyFont="0" applyAlignment="0" applyProtection="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40" borderId="22"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40" borderId="22"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40" borderId="22"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4" fillId="11" borderId="18" applyNumberFormat="0" applyFont="0" applyAlignment="0" applyProtection="0"/>
    <xf numFmtId="0" fontId="23" fillId="0" borderId="0"/>
    <xf numFmtId="0" fontId="23" fillId="0" borderId="0"/>
    <xf numFmtId="0" fontId="23" fillId="0" borderId="0"/>
    <xf numFmtId="0" fontId="67" fillId="11" borderId="18" applyNumberFormat="0" applyFont="0" applyAlignment="0" applyProtection="0"/>
    <xf numFmtId="0" fontId="23" fillId="0" borderId="0"/>
    <xf numFmtId="0" fontId="23" fillId="0" borderId="0"/>
    <xf numFmtId="0" fontId="107" fillId="122" borderId="36" applyNumberFormat="0" applyAlignment="0" applyProtection="0"/>
    <xf numFmtId="0" fontId="23" fillId="0" borderId="0"/>
    <xf numFmtId="0" fontId="23" fillId="0" borderId="0"/>
    <xf numFmtId="0" fontId="23" fillId="0" borderId="0"/>
    <xf numFmtId="0" fontId="23" fillId="0" borderId="0"/>
    <xf numFmtId="0" fontId="107" fillId="123" borderId="36" applyNumberFormat="0" applyAlignment="0" applyProtection="0"/>
    <xf numFmtId="0" fontId="107" fillId="49" borderId="36" applyNumberFormat="0" applyAlignment="0" applyProtection="0"/>
    <xf numFmtId="0" fontId="23" fillId="0" borderId="0"/>
    <xf numFmtId="0" fontId="107" fillId="123" borderId="36" applyNumberFormat="0" applyAlignment="0" applyProtection="0"/>
    <xf numFmtId="0" fontId="107" fillId="49" borderId="36" applyNumberFormat="0" applyAlignment="0" applyProtection="0"/>
    <xf numFmtId="0" fontId="23" fillId="0" borderId="0"/>
    <xf numFmtId="0" fontId="23" fillId="0" borderId="0"/>
    <xf numFmtId="0" fontId="107" fillId="49" borderId="36" applyNumberFormat="0" applyAlignment="0" applyProtection="0"/>
    <xf numFmtId="0" fontId="23" fillId="0" borderId="0"/>
    <xf numFmtId="0" fontId="23" fillId="0" borderId="0"/>
    <xf numFmtId="0" fontId="23" fillId="0" borderId="0"/>
    <xf numFmtId="0" fontId="107" fillId="42" borderId="36" applyNumberFormat="0" applyAlignment="0" applyProtection="0"/>
    <xf numFmtId="0" fontId="53" fillId="9" borderId="15" applyNumberForma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3" fillId="9" borderId="15" applyNumberFormat="0" applyAlignment="0" applyProtection="0"/>
    <xf numFmtId="0" fontId="23" fillId="0" borderId="0"/>
    <xf numFmtId="0" fontId="23" fillId="0" borderId="0"/>
    <xf numFmtId="10" fontId="23" fillId="0" borderId="0" applyFont="0" applyFill="0" applyBorder="0" applyAlignment="0" applyProtection="0"/>
    <xf numFmtId="0" fontId="23" fillId="0" borderId="0"/>
    <xf numFmtId="0" fontId="23" fillId="0" borderId="0"/>
    <xf numFmtId="10" fontId="23" fillId="0" borderId="0" applyFont="0" applyFill="0" applyBorder="0" applyAlignment="0" applyProtection="0"/>
    <xf numFmtId="0" fontId="23" fillId="0" borderId="0"/>
    <xf numFmtId="0" fontId="23" fillId="0" borderId="0"/>
    <xf numFmtId="0" fontId="23" fillId="0" borderId="0"/>
    <xf numFmtId="10"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9" fontId="77"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9" fontId="23" fillId="0" borderId="0" applyFont="0" applyFill="0" applyBorder="0" applyAlignment="0" applyProtection="0"/>
    <xf numFmtId="9" fontId="14" fillId="0" borderId="0" applyFont="0" applyFill="0" applyBorder="0" applyAlignment="0" applyProtection="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9" fontId="77" fillId="0" borderId="0" applyFont="0" applyFill="0" applyBorder="0" applyAlignment="0" applyProtection="0"/>
    <xf numFmtId="9" fontId="14"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7" fillId="0" borderId="0" applyFont="0" applyFill="0" applyBorder="0" applyAlignment="0" applyProtection="0"/>
    <xf numFmtId="0" fontId="23" fillId="0" borderId="0"/>
    <xf numFmtId="9" fontId="7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73" fillId="0" borderId="0" applyFont="0" applyFill="0" applyBorder="0" applyAlignment="0" applyProtection="0"/>
    <xf numFmtId="9" fontId="23" fillId="0" borderId="0" applyFont="0" applyFill="0" applyBorder="0" applyAlignment="0" applyProtection="0"/>
    <xf numFmtId="0" fontId="23" fillId="0" borderId="0"/>
    <xf numFmtId="9" fontId="27" fillId="0" borderId="0" applyFont="0" applyFill="0" applyBorder="0" applyAlignment="0" applyProtection="0"/>
    <xf numFmtId="0" fontId="23" fillId="0" borderId="0"/>
    <xf numFmtId="9" fontId="77"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9" fontId="7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4"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9" fontId="14" fillId="0" borderId="0" applyFont="0" applyFill="0" applyBorder="0" applyAlignment="0" applyProtection="0"/>
    <xf numFmtId="0" fontId="23" fillId="0" borderId="0"/>
    <xf numFmtId="0" fontId="23" fillId="0" borderId="0"/>
    <xf numFmtId="9" fontId="6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9" fontId="2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77"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7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7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9" fontId="67" fillId="0" borderId="0" applyFont="0" applyFill="0" applyBorder="0" applyAlignment="0" applyProtection="0"/>
    <xf numFmtId="0" fontId="23" fillId="0" borderId="0"/>
    <xf numFmtId="9" fontId="14" fillId="0" borderId="0" applyFont="0" applyFill="0" applyBorder="0" applyAlignment="0" applyProtection="0"/>
    <xf numFmtId="0" fontId="23" fillId="0" borderId="0"/>
    <xf numFmtId="9" fontId="14"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9" fontId="77"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14" fillId="0" borderId="0" applyFont="0" applyFill="0" applyBorder="0" applyAlignment="0" applyProtection="0"/>
    <xf numFmtId="9" fontId="23" fillId="0" borderId="0" applyFont="0" applyFill="0" applyBorder="0" applyAlignment="0" applyProtection="0"/>
    <xf numFmtId="9" fontId="14" fillId="0" borderId="0" applyFont="0" applyFill="0" applyBorder="0" applyAlignment="0" applyProtection="0"/>
    <xf numFmtId="0" fontId="23" fillId="0" borderId="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0" fontId="23" fillId="0" borderId="0"/>
    <xf numFmtId="9" fontId="2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9" fontId="77"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6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85" fillId="0" borderId="0" applyFont="0" applyFill="0" applyBorder="0" applyAlignment="0" applyProtection="0"/>
    <xf numFmtId="9" fontId="2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67" fillId="0" borderId="0" applyFont="0" applyFill="0" applyBorder="0" applyAlignment="0" applyProtection="0"/>
    <xf numFmtId="9" fontId="77" fillId="0" borderId="0" applyFont="0" applyFill="0" applyBorder="0" applyAlignment="0" applyProtection="0"/>
    <xf numFmtId="0" fontId="23" fillId="0" borderId="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9" fontId="67"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77"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206" fontId="109" fillId="0" borderId="0" applyProtection="0"/>
    <xf numFmtId="0" fontId="23" fillId="0" borderId="0"/>
    <xf numFmtId="0" fontId="23" fillId="0" borderId="0"/>
    <xf numFmtId="0" fontId="23" fillId="0" borderId="0"/>
    <xf numFmtId="0" fontId="110" fillId="0" borderId="47" applyNumberFormat="0" applyFill="0" applyBorder="0" applyAlignment="0" applyProtection="0">
      <protection hidden="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 fontId="85" fillId="77" borderId="54" applyNumberFormat="0" applyProtection="0">
      <alignment vertical="center"/>
    </xf>
    <xf numFmtId="0" fontId="23" fillId="0" borderId="0"/>
    <xf numFmtId="0" fontId="23" fillId="0" borderId="0"/>
    <xf numFmtId="4" fontId="73" fillId="78" borderId="36" applyNumberFormat="0" applyProtection="0">
      <alignment vertical="center"/>
    </xf>
    <xf numFmtId="4" fontId="85" fillId="77" borderId="54" applyNumberFormat="0" applyProtection="0">
      <alignment vertical="center"/>
    </xf>
    <xf numFmtId="0" fontId="23" fillId="0" borderId="0"/>
    <xf numFmtId="0" fontId="23" fillId="0" borderId="0"/>
    <xf numFmtId="0" fontId="23" fillId="0" borderId="0"/>
    <xf numFmtId="4" fontId="85" fillId="77" borderId="54" applyNumberFormat="0" applyProtection="0">
      <alignment vertical="center"/>
    </xf>
    <xf numFmtId="0" fontId="23" fillId="0" borderId="0"/>
    <xf numFmtId="0" fontId="23" fillId="0" borderId="0"/>
    <xf numFmtId="4" fontId="85" fillId="77" borderId="54" applyNumberFormat="0" applyProtection="0">
      <alignment vertical="center"/>
    </xf>
    <xf numFmtId="4" fontId="73" fillId="78" borderId="36" applyNumberFormat="0" applyProtection="0">
      <alignment vertical="center"/>
    </xf>
    <xf numFmtId="0" fontId="23" fillId="0" borderId="0"/>
    <xf numFmtId="0" fontId="23" fillId="0" borderId="0"/>
    <xf numFmtId="0" fontId="23" fillId="0" borderId="0"/>
    <xf numFmtId="4" fontId="85" fillId="77" borderId="54" applyNumberFormat="0" applyProtection="0">
      <alignment vertical="center"/>
    </xf>
    <xf numFmtId="4" fontId="113" fillId="79" borderId="1" applyNumberFormat="0" applyProtection="0">
      <alignment horizontal="right" vertical="center" wrapText="1"/>
    </xf>
    <xf numFmtId="4" fontId="73" fillId="78" borderId="36" applyNumberFormat="0" applyProtection="0">
      <alignment vertical="center"/>
    </xf>
    <xf numFmtId="0" fontId="23" fillId="0" borderId="0"/>
    <xf numFmtId="4" fontId="73" fillId="78" borderId="36" applyNumberFormat="0" applyProtection="0">
      <alignment vertical="center"/>
    </xf>
    <xf numFmtId="0" fontId="23" fillId="0" borderId="0"/>
    <xf numFmtId="0" fontId="23" fillId="0" borderId="0"/>
    <xf numFmtId="4" fontId="117" fillId="77" borderId="37" applyNumberFormat="0" applyProtection="0">
      <alignment vertical="center"/>
    </xf>
    <xf numFmtId="0" fontId="23" fillId="0" borderId="0"/>
    <xf numFmtId="0" fontId="23" fillId="0" borderId="0"/>
    <xf numFmtId="0" fontId="23" fillId="0" borderId="0"/>
    <xf numFmtId="0" fontId="23" fillId="0" borderId="0"/>
    <xf numFmtId="4" fontId="174" fillId="78" borderId="54" applyNumberFormat="0" applyProtection="0">
      <alignment vertical="center"/>
    </xf>
    <xf numFmtId="4" fontId="174" fillId="78" borderId="54" applyNumberFormat="0" applyProtection="0">
      <alignment vertical="center"/>
    </xf>
    <xf numFmtId="0" fontId="23" fillId="0" borderId="0"/>
    <xf numFmtId="0" fontId="23" fillId="0" borderId="0"/>
    <xf numFmtId="0" fontId="23" fillId="0" borderId="0"/>
    <xf numFmtId="4" fontId="114" fillId="78" borderId="37" applyNumberFormat="0" applyProtection="0">
      <alignment vertical="center"/>
    </xf>
    <xf numFmtId="4" fontId="123" fillId="78" borderId="36" applyNumberFormat="0" applyProtection="0">
      <alignment vertical="center"/>
    </xf>
    <xf numFmtId="0" fontId="23" fillId="0" borderId="0"/>
    <xf numFmtId="0" fontId="23" fillId="0" borderId="0"/>
    <xf numFmtId="4" fontId="123" fillId="78" borderId="36" applyNumberFormat="0" applyProtection="0">
      <alignment vertical="center"/>
    </xf>
    <xf numFmtId="4" fontId="114" fillId="77" borderId="37" applyNumberFormat="0" applyProtection="0">
      <alignment vertical="center"/>
    </xf>
    <xf numFmtId="0" fontId="23" fillId="0" borderId="0"/>
    <xf numFmtId="0" fontId="23" fillId="0" borderId="0"/>
    <xf numFmtId="4" fontId="115" fillId="80" borderId="28">
      <alignment vertical="center"/>
    </xf>
    <xf numFmtId="0" fontId="23" fillId="0" borderId="0"/>
    <xf numFmtId="0" fontId="23" fillId="0" borderId="0"/>
    <xf numFmtId="0" fontId="23" fillId="0" borderId="0"/>
    <xf numFmtId="4" fontId="116" fillId="80" borderId="28">
      <alignment vertical="center"/>
    </xf>
    <xf numFmtId="0" fontId="23" fillId="0" borderId="0"/>
    <xf numFmtId="0" fontId="23" fillId="0" borderId="0"/>
    <xf numFmtId="0" fontId="23" fillId="0" borderId="0"/>
    <xf numFmtId="4" fontId="115" fillId="81" borderId="28">
      <alignment vertical="center"/>
    </xf>
    <xf numFmtId="0" fontId="23" fillId="0" borderId="0"/>
    <xf numFmtId="0" fontId="23" fillId="0" borderId="0"/>
    <xf numFmtId="0" fontId="23" fillId="0" borderId="0"/>
    <xf numFmtId="4" fontId="116" fillId="81" borderId="28">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4" fontId="85" fillId="78" borderId="54" applyNumberFormat="0" applyProtection="0">
      <alignment horizontal="left" vertical="center" indent="1"/>
    </xf>
    <xf numFmtId="0" fontId="23" fillId="0" borderId="0"/>
    <xf numFmtId="0" fontId="23" fillId="0" borderId="0"/>
    <xf numFmtId="0" fontId="23" fillId="0" borderId="0"/>
    <xf numFmtId="4" fontId="85" fillId="78" borderId="54" applyNumberFormat="0" applyProtection="0">
      <alignment horizontal="left" vertical="center" indent="1"/>
    </xf>
    <xf numFmtId="0" fontId="23" fillId="0" borderId="0"/>
    <xf numFmtId="0" fontId="23" fillId="0" borderId="0"/>
    <xf numFmtId="4" fontId="85" fillId="78" borderId="54" applyNumberFormat="0" applyProtection="0">
      <alignment horizontal="left" vertical="center" indent="1"/>
    </xf>
    <xf numFmtId="4" fontId="85" fillId="78" borderId="54" applyNumberFormat="0" applyProtection="0">
      <alignment horizontal="left" vertical="center" indent="1"/>
    </xf>
    <xf numFmtId="0" fontId="23" fillId="0" borderId="0"/>
    <xf numFmtId="0" fontId="23" fillId="0" borderId="0"/>
    <xf numFmtId="0" fontId="23" fillId="0" borderId="0"/>
    <xf numFmtId="4" fontId="113" fillId="79" borderId="1" applyNumberFormat="0" applyProtection="0">
      <alignment horizontal="left" vertical="center" indent="1"/>
    </xf>
    <xf numFmtId="4" fontId="73" fillId="78" borderId="36" applyNumberFormat="0" applyProtection="0">
      <alignment horizontal="left" vertical="center" indent="1"/>
    </xf>
    <xf numFmtId="0" fontId="23" fillId="0" borderId="0"/>
    <xf numFmtId="0" fontId="23" fillId="0" borderId="0"/>
    <xf numFmtId="4" fontId="73" fillId="78" borderId="36" applyNumberFormat="0" applyProtection="0">
      <alignment horizontal="left" vertical="center" indent="1"/>
    </xf>
    <xf numFmtId="4" fontId="117" fillId="77" borderId="37" applyNumberFormat="0" applyProtection="0">
      <alignment horizontal="left" vertical="center" indent="1"/>
    </xf>
    <xf numFmtId="0" fontId="23" fillId="0" borderId="0"/>
    <xf numFmtId="0" fontId="23" fillId="0" borderId="0"/>
    <xf numFmtId="0" fontId="23" fillId="0" borderId="0"/>
    <xf numFmtId="0" fontId="23" fillId="0" borderId="0"/>
    <xf numFmtId="0" fontId="175" fillId="77" borderId="37" applyNumberFormat="0" applyProtection="0">
      <alignment horizontal="left" vertical="top" indent="1"/>
    </xf>
    <xf numFmtId="0" fontId="175" fillId="77" borderId="37" applyNumberFormat="0" applyProtection="0">
      <alignment horizontal="left" vertical="top" indent="1"/>
    </xf>
    <xf numFmtId="0" fontId="23" fillId="0" borderId="0"/>
    <xf numFmtId="0" fontId="23" fillId="0" borderId="0"/>
    <xf numFmtId="0" fontId="23" fillId="0" borderId="0"/>
    <xf numFmtId="0" fontId="117" fillId="78" borderId="37" applyNumberFormat="0" applyProtection="0">
      <alignment horizontal="left" vertical="top" indent="1"/>
    </xf>
    <xf numFmtId="4" fontId="73" fillId="78" borderId="36" applyNumberFormat="0" applyProtection="0">
      <alignment horizontal="left" vertical="center" indent="1"/>
    </xf>
    <xf numFmtId="0" fontId="23" fillId="0" borderId="0"/>
    <xf numFmtId="0" fontId="23" fillId="0" borderId="0"/>
    <xf numFmtId="4" fontId="73" fillId="78" borderId="36" applyNumberFormat="0" applyProtection="0">
      <alignment horizontal="left" vertical="center" indent="1"/>
    </xf>
    <xf numFmtId="0" fontId="117" fillId="77" borderId="37" applyNumberFormat="0" applyProtection="0">
      <alignment horizontal="left" vertical="top" indent="1"/>
    </xf>
    <xf numFmtId="0" fontId="23" fillId="0" borderId="0"/>
    <xf numFmtId="0" fontId="23" fillId="0" borderId="0"/>
    <xf numFmtId="0" fontId="23" fillId="0" borderId="0"/>
    <xf numFmtId="0" fontId="23" fillId="0" borderId="0"/>
    <xf numFmtId="0" fontId="23" fillId="0" borderId="0"/>
    <xf numFmtId="4" fontId="85" fillId="53" borderId="54" applyNumberFormat="0" applyProtection="0">
      <alignment horizontal="left" vertical="center" indent="1"/>
    </xf>
    <xf numFmtId="0" fontId="23" fillId="0" borderId="0"/>
    <xf numFmtId="0" fontId="23" fillId="0" borderId="0"/>
    <xf numFmtId="0" fontId="23" fillId="0" borderId="0"/>
    <xf numFmtId="4" fontId="85" fillId="53" borderId="54" applyNumberFormat="0" applyProtection="0">
      <alignment horizontal="left" vertical="center" indent="1"/>
    </xf>
    <xf numFmtId="0" fontId="23" fillId="0" borderId="0"/>
    <xf numFmtId="0" fontId="23" fillId="0" borderId="0"/>
    <xf numFmtId="4" fontId="118" fillId="82" borderId="1" applyNumberFormat="0" applyProtection="0">
      <alignment horizontal="left" vertical="center"/>
    </xf>
    <xf numFmtId="0" fontId="23" fillId="0" borderId="0"/>
    <xf numFmtId="0" fontId="23" fillId="0" borderId="0"/>
    <xf numFmtId="0" fontId="23" fillId="0" borderId="0"/>
    <xf numFmtId="4" fontId="85" fillId="53" borderId="54" applyNumberFormat="0" applyProtection="0">
      <alignment horizontal="left" vertical="center" indent="1"/>
    </xf>
    <xf numFmtId="4" fontId="85" fillId="53" borderId="54" applyNumberFormat="0" applyProtection="0">
      <alignment horizontal="left" vertical="center" indent="1"/>
    </xf>
    <xf numFmtId="0" fontId="23" fillId="0" borderId="0"/>
    <xf numFmtId="0" fontId="23" fillId="0" borderId="0"/>
    <xf numFmtId="0" fontId="23" fillId="0" borderId="0"/>
    <xf numFmtId="0" fontId="23" fillId="131" borderId="36" applyNumberFormat="0" applyProtection="0">
      <alignment horizontal="left" vertical="center" indent="1"/>
    </xf>
    <xf numFmtId="4" fontId="118" fillId="82" borderId="1" applyNumberFormat="0" applyProtection="0">
      <alignment horizontal="left" vertical="center"/>
    </xf>
    <xf numFmtId="0" fontId="23" fillId="131" borderId="36"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131" borderId="36" applyNumberFormat="0" applyProtection="0">
      <alignment horizontal="left" vertical="center" indent="1"/>
    </xf>
    <xf numFmtId="4" fontId="117" fillId="105" borderId="0"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0" borderId="0"/>
    <xf numFmtId="0" fontId="23" fillId="0" borderId="0"/>
    <xf numFmtId="0" fontId="23" fillId="0" borderId="0"/>
    <xf numFmtId="4" fontId="85" fillId="37" borderId="54" applyNumberFormat="0" applyProtection="0">
      <alignment horizontal="right" vertical="center"/>
    </xf>
    <xf numFmtId="0" fontId="23" fillId="0" borderId="0"/>
    <xf numFmtId="0" fontId="23" fillId="0" borderId="0"/>
    <xf numFmtId="0" fontId="23" fillId="0" borderId="0"/>
    <xf numFmtId="4" fontId="85" fillId="37" borderId="54" applyNumberFormat="0" applyProtection="0">
      <alignment horizontal="right" vertical="center"/>
    </xf>
    <xf numFmtId="0" fontId="23" fillId="0" borderId="0"/>
    <xf numFmtId="0" fontId="23" fillId="0" borderId="0"/>
    <xf numFmtId="4" fontId="85" fillId="37" borderId="54" applyNumberFormat="0" applyProtection="0">
      <alignment horizontal="right" vertical="center"/>
    </xf>
    <xf numFmtId="4" fontId="85" fillId="37" borderId="54" applyNumberFormat="0" applyProtection="0">
      <alignment horizontal="right" vertical="center"/>
    </xf>
    <xf numFmtId="0" fontId="23" fillId="0" borderId="0"/>
    <xf numFmtId="0" fontId="23" fillId="0" borderId="0"/>
    <xf numFmtId="0" fontId="23" fillId="0" borderId="0"/>
    <xf numFmtId="4" fontId="73" fillId="37" borderId="37" applyNumberFormat="0" applyProtection="0">
      <alignment horizontal="right" vertical="center"/>
    </xf>
    <xf numFmtId="4" fontId="73" fillId="99" borderId="36" applyNumberFormat="0" applyProtection="0">
      <alignment horizontal="right" vertical="center"/>
    </xf>
    <xf numFmtId="0" fontId="23" fillId="0" borderId="0"/>
    <xf numFmtId="0" fontId="23" fillId="0" borderId="0"/>
    <xf numFmtId="4" fontId="73" fillId="99" borderId="36" applyNumberFormat="0" applyProtection="0">
      <alignment horizontal="right" vertical="center"/>
    </xf>
    <xf numFmtId="4" fontId="73" fillId="37"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132" borderId="54" applyNumberFormat="0" applyProtection="0">
      <alignment horizontal="right" vertical="center"/>
    </xf>
    <xf numFmtId="0" fontId="23" fillId="0" borderId="0"/>
    <xf numFmtId="0" fontId="23" fillId="0" borderId="0"/>
    <xf numFmtId="0" fontId="23" fillId="0" borderId="0"/>
    <xf numFmtId="4" fontId="85" fillId="132" borderId="54" applyNumberFormat="0" applyProtection="0">
      <alignment horizontal="right" vertical="center"/>
    </xf>
    <xf numFmtId="0" fontId="23" fillId="0" borderId="0"/>
    <xf numFmtId="0" fontId="23" fillId="0" borderId="0"/>
    <xf numFmtId="4" fontId="85" fillId="132" borderId="54" applyNumberFormat="0" applyProtection="0">
      <alignment horizontal="right" vertical="center"/>
    </xf>
    <xf numFmtId="4" fontId="85" fillId="132" borderId="54" applyNumberFormat="0" applyProtection="0">
      <alignment horizontal="right" vertical="center"/>
    </xf>
    <xf numFmtId="0" fontId="23" fillId="0" borderId="0"/>
    <xf numFmtId="0" fontId="23" fillId="0" borderId="0"/>
    <xf numFmtId="0" fontId="23" fillId="0" borderId="0"/>
    <xf numFmtId="4" fontId="73" fillId="38" borderId="37" applyNumberFormat="0" applyProtection="0">
      <alignment horizontal="right" vertical="center"/>
    </xf>
    <xf numFmtId="4" fontId="73" fillId="133" borderId="36" applyNumberFormat="0" applyProtection="0">
      <alignment horizontal="right" vertical="center"/>
    </xf>
    <xf numFmtId="0" fontId="23" fillId="0" borderId="0"/>
    <xf numFmtId="0" fontId="23" fillId="0" borderId="0"/>
    <xf numFmtId="4" fontId="73" fillId="133" borderId="36" applyNumberFormat="0" applyProtection="0">
      <alignment horizontal="right" vertical="center"/>
    </xf>
    <xf numFmtId="4" fontId="73" fillId="38"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62" borderId="64" applyNumberFormat="0" applyProtection="0">
      <alignment horizontal="right" vertical="center"/>
    </xf>
    <xf numFmtId="0" fontId="23" fillId="0" borderId="0"/>
    <xf numFmtId="0" fontId="23" fillId="0" borderId="0"/>
    <xf numFmtId="0" fontId="23" fillId="0" borderId="0"/>
    <xf numFmtId="4" fontId="85" fillId="62" borderId="64" applyNumberFormat="0" applyProtection="0">
      <alignment horizontal="right" vertical="center"/>
    </xf>
    <xf numFmtId="0" fontId="23" fillId="0" borderId="0"/>
    <xf numFmtId="0" fontId="23" fillId="0" borderId="0"/>
    <xf numFmtId="4" fontId="85" fillId="62" borderId="64" applyNumberFormat="0" applyProtection="0">
      <alignment horizontal="right" vertical="center"/>
    </xf>
    <xf numFmtId="4" fontId="85" fillId="62" borderId="64" applyNumberFormat="0" applyProtection="0">
      <alignment horizontal="right" vertical="center"/>
    </xf>
    <xf numFmtId="0" fontId="23" fillId="0" borderId="0"/>
    <xf numFmtId="0" fontId="23" fillId="0" borderId="0"/>
    <xf numFmtId="0" fontId="23" fillId="0" borderId="0"/>
    <xf numFmtId="4" fontId="73" fillId="62" borderId="37" applyNumberFormat="0" applyProtection="0">
      <alignment horizontal="right" vertical="center"/>
    </xf>
    <xf numFmtId="4" fontId="73" fillId="91" borderId="36" applyNumberFormat="0" applyProtection="0">
      <alignment horizontal="right" vertical="center"/>
    </xf>
    <xf numFmtId="0" fontId="23" fillId="0" borderId="0"/>
    <xf numFmtId="0" fontId="23" fillId="0" borderId="0"/>
    <xf numFmtId="4" fontId="73" fillId="91" borderId="36" applyNumberFormat="0" applyProtection="0">
      <alignment horizontal="right" vertical="center"/>
    </xf>
    <xf numFmtId="4" fontId="73" fillId="62"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50" borderId="54" applyNumberFormat="0" applyProtection="0">
      <alignment horizontal="right" vertical="center"/>
    </xf>
    <xf numFmtId="0" fontId="23" fillId="0" borderId="0"/>
    <xf numFmtId="0" fontId="23" fillId="0" borderId="0"/>
    <xf numFmtId="0" fontId="23" fillId="0" borderId="0"/>
    <xf numFmtId="4" fontId="85" fillId="50" borderId="54" applyNumberFormat="0" applyProtection="0">
      <alignment horizontal="right" vertical="center"/>
    </xf>
    <xf numFmtId="0" fontId="23" fillId="0" borderId="0"/>
    <xf numFmtId="0" fontId="23" fillId="0" borderId="0"/>
    <xf numFmtId="4" fontId="85" fillId="50" borderId="54" applyNumberFormat="0" applyProtection="0">
      <alignment horizontal="right" vertical="center"/>
    </xf>
    <xf numFmtId="4" fontId="85" fillId="50" borderId="54" applyNumberFormat="0" applyProtection="0">
      <alignment horizontal="right" vertical="center"/>
    </xf>
    <xf numFmtId="0" fontId="23" fillId="0" borderId="0"/>
    <xf numFmtId="0" fontId="23" fillId="0" borderId="0"/>
    <xf numFmtId="0" fontId="23" fillId="0" borderId="0"/>
    <xf numFmtId="4" fontId="73" fillId="50" borderId="37" applyNumberFormat="0" applyProtection="0">
      <alignment horizontal="right" vertical="center"/>
    </xf>
    <xf numFmtId="4" fontId="73" fillId="96" borderId="36" applyNumberFormat="0" applyProtection="0">
      <alignment horizontal="right" vertical="center"/>
    </xf>
    <xf numFmtId="0" fontId="23" fillId="0" borderId="0"/>
    <xf numFmtId="0" fontId="23" fillId="0" borderId="0"/>
    <xf numFmtId="4" fontId="73" fillId="96" borderId="36" applyNumberFormat="0" applyProtection="0">
      <alignment horizontal="right" vertical="center"/>
    </xf>
    <xf numFmtId="4" fontId="73" fillId="50"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54" borderId="54" applyNumberFormat="0" applyProtection="0">
      <alignment horizontal="right" vertical="center"/>
    </xf>
    <xf numFmtId="0" fontId="23" fillId="0" borderId="0"/>
    <xf numFmtId="0" fontId="23" fillId="0" borderId="0"/>
    <xf numFmtId="0" fontId="23" fillId="0" borderId="0"/>
    <xf numFmtId="4" fontId="85" fillId="54" borderId="54" applyNumberFormat="0" applyProtection="0">
      <alignment horizontal="right" vertical="center"/>
    </xf>
    <xf numFmtId="0" fontId="23" fillId="0" borderId="0"/>
    <xf numFmtId="0" fontId="23" fillId="0" borderId="0"/>
    <xf numFmtId="4" fontId="85" fillId="54" borderId="54" applyNumberFormat="0" applyProtection="0">
      <alignment horizontal="right" vertical="center"/>
    </xf>
    <xf numFmtId="4" fontId="85" fillId="54" borderId="54" applyNumberFormat="0" applyProtection="0">
      <alignment horizontal="right" vertical="center"/>
    </xf>
    <xf numFmtId="0" fontId="23" fillId="0" borderId="0"/>
    <xf numFmtId="0" fontId="23" fillId="0" borderId="0"/>
    <xf numFmtId="0" fontId="23" fillId="0" borderId="0"/>
    <xf numFmtId="4" fontId="73" fillId="54" borderId="37" applyNumberFormat="0" applyProtection="0">
      <alignment horizontal="right" vertical="center"/>
    </xf>
    <xf numFmtId="4" fontId="73" fillId="134" borderId="36" applyNumberFormat="0" applyProtection="0">
      <alignment horizontal="right" vertical="center"/>
    </xf>
    <xf numFmtId="0" fontId="23" fillId="0" borderId="0"/>
    <xf numFmtId="0" fontId="23" fillId="0" borderId="0"/>
    <xf numFmtId="4" fontId="73" fillId="134" borderId="36" applyNumberFormat="0" applyProtection="0">
      <alignment horizontal="right" vertical="center"/>
    </xf>
    <xf numFmtId="4" fontId="73" fillId="54"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69" borderId="54" applyNumberFormat="0" applyProtection="0">
      <alignment horizontal="right" vertical="center"/>
    </xf>
    <xf numFmtId="0" fontId="23" fillId="0" borderId="0"/>
    <xf numFmtId="0" fontId="23" fillId="0" borderId="0"/>
    <xf numFmtId="0" fontId="23" fillId="0" borderId="0"/>
    <xf numFmtId="4" fontId="85" fillId="69" borderId="54" applyNumberFormat="0" applyProtection="0">
      <alignment horizontal="right" vertical="center"/>
    </xf>
    <xf numFmtId="0" fontId="23" fillId="0" borderId="0"/>
    <xf numFmtId="0" fontId="23" fillId="0" borderId="0"/>
    <xf numFmtId="4" fontId="85" fillId="69" borderId="54" applyNumberFormat="0" applyProtection="0">
      <alignment horizontal="right" vertical="center"/>
    </xf>
    <xf numFmtId="4" fontId="85" fillId="69" borderId="54" applyNumberFormat="0" applyProtection="0">
      <alignment horizontal="right" vertical="center"/>
    </xf>
    <xf numFmtId="0" fontId="23" fillId="0" borderId="0"/>
    <xf numFmtId="0" fontId="23" fillId="0" borderId="0"/>
    <xf numFmtId="0" fontId="23" fillId="0" borderId="0"/>
    <xf numFmtId="4" fontId="73" fillId="69" borderId="37" applyNumberFormat="0" applyProtection="0">
      <alignment horizontal="right" vertical="center"/>
    </xf>
    <xf numFmtId="4" fontId="73" fillId="100" borderId="36" applyNumberFormat="0" applyProtection="0">
      <alignment horizontal="right" vertical="center"/>
    </xf>
    <xf numFmtId="0" fontId="23" fillId="0" borderId="0"/>
    <xf numFmtId="0" fontId="23" fillId="0" borderId="0"/>
    <xf numFmtId="4" fontId="73" fillId="100" borderId="36" applyNumberFormat="0" applyProtection="0">
      <alignment horizontal="right" vertical="center"/>
    </xf>
    <xf numFmtId="4" fontId="73" fillId="69"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48" borderId="54" applyNumberFormat="0" applyProtection="0">
      <alignment horizontal="right" vertical="center"/>
    </xf>
    <xf numFmtId="0" fontId="23" fillId="0" borderId="0"/>
    <xf numFmtId="0" fontId="23" fillId="0" borderId="0"/>
    <xf numFmtId="0" fontId="23" fillId="0" borderId="0"/>
    <xf numFmtId="4" fontId="85" fillId="48" borderId="54" applyNumberFormat="0" applyProtection="0">
      <alignment horizontal="right" vertical="center"/>
    </xf>
    <xf numFmtId="0" fontId="23" fillId="0" borderId="0"/>
    <xf numFmtId="0" fontId="23" fillId="0" borderId="0"/>
    <xf numFmtId="4" fontId="85" fillId="48" borderId="54" applyNumberFormat="0" applyProtection="0">
      <alignment horizontal="right" vertical="center"/>
    </xf>
    <xf numFmtId="4" fontId="85" fillId="48" borderId="54" applyNumberFormat="0" applyProtection="0">
      <alignment horizontal="right" vertical="center"/>
    </xf>
    <xf numFmtId="0" fontId="23" fillId="0" borderId="0"/>
    <xf numFmtId="0" fontId="23" fillId="0" borderId="0"/>
    <xf numFmtId="0" fontId="23" fillId="0" borderId="0"/>
    <xf numFmtId="4" fontId="73" fillId="48" borderId="37" applyNumberFormat="0" applyProtection="0">
      <alignment horizontal="right" vertical="center"/>
    </xf>
    <xf numFmtId="4" fontId="73" fillId="135" borderId="36" applyNumberFormat="0" applyProtection="0">
      <alignment horizontal="right" vertical="center"/>
    </xf>
    <xf numFmtId="0" fontId="23" fillId="0" borderId="0"/>
    <xf numFmtId="0" fontId="23" fillId="0" borderId="0"/>
    <xf numFmtId="4" fontId="73" fillId="135" borderId="36" applyNumberFormat="0" applyProtection="0">
      <alignment horizontal="right" vertical="center"/>
    </xf>
    <xf numFmtId="4" fontId="73" fillId="48"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73" borderId="54" applyNumberFormat="0" applyProtection="0">
      <alignment horizontal="right" vertical="center"/>
    </xf>
    <xf numFmtId="0" fontId="23" fillId="0" borderId="0"/>
    <xf numFmtId="0" fontId="23" fillId="0" borderId="0"/>
    <xf numFmtId="0" fontId="23" fillId="0" borderId="0"/>
    <xf numFmtId="4" fontId="85" fillId="73" borderId="54" applyNumberFormat="0" applyProtection="0">
      <alignment horizontal="right" vertical="center"/>
    </xf>
    <xf numFmtId="0" fontId="23" fillId="0" borderId="0"/>
    <xf numFmtId="0" fontId="23" fillId="0" borderId="0"/>
    <xf numFmtId="4" fontId="85" fillId="73" borderId="54" applyNumberFormat="0" applyProtection="0">
      <alignment horizontal="right" vertical="center"/>
    </xf>
    <xf numFmtId="4" fontId="85" fillId="73" borderId="54" applyNumberFormat="0" applyProtection="0">
      <alignment horizontal="right" vertical="center"/>
    </xf>
    <xf numFmtId="0" fontId="23" fillId="0" borderId="0"/>
    <xf numFmtId="0" fontId="23" fillId="0" borderId="0"/>
    <xf numFmtId="0" fontId="23" fillId="0" borderId="0"/>
    <xf numFmtId="4" fontId="73" fillId="73" borderId="37" applyNumberFormat="0" applyProtection="0">
      <alignment horizontal="right" vertical="center"/>
    </xf>
    <xf numFmtId="4" fontId="73" fillId="136" borderId="36" applyNumberFormat="0" applyProtection="0">
      <alignment horizontal="right" vertical="center"/>
    </xf>
    <xf numFmtId="0" fontId="23" fillId="0" borderId="0"/>
    <xf numFmtId="0" fontId="23" fillId="0" borderId="0"/>
    <xf numFmtId="4" fontId="73" fillId="136" borderId="36" applyNumberFormat="0" applyProtection="0">
      <alignment horizontal="right" vertical="center"/>
    </xf>
    <xf numFmtId="4" fontId="73" fillId="73"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47" borderId="54" applyNumberFormat="0" applyProtection="0">
      <alignment horizontal="right" vertical="center"/>
    </xf>
    <xf numFmtId="0" fontId="23" fillId="0" borderId="0"/>
    <xf numFmtId="0" fontId="23" fillId="0" borderId="0"/>
    <xf numFmtId="0" fontId="23" fillId="0" borderId="0"/>
    <xf numFmtId="4" fontId="85" fillId="47" borderId="54" applyNumberFormat="0" applyProtection="0">
      <alignment horizontal="right" vertical="center"/>
    </xf>
    <xf numFmtId="0" fontId="23" fillId="0" borderId="0"/>
    <xf numFmtId="0" fontId="23" fillId="0" borderId="0"/>
    <xf numFmtId="4" fontId="85" fillId="47" borderId="54" applyNumberFormat="0" applyProtection="0">
      <alignment horizontal="right" vertical="center"/>
    </xf>
    <xf numFmtId="4" fontId="85" fillId="47" borderId="54" applyNumberFormat="0" applyProtection="0">
      <alignment horizontal="right" vertical="center"/>
    </xf>
    <xf numFmtId="0" fontId="23" fillId="0" borderId="0"/>
    <xf numFmtId="0" fontId="23" fillId="0" borderId="0"/>
    <xf numFmtId="0" fontId="23" fillId="0" borderId="0"/>
    <xf numFmtId="4" fontId="73" fillId="47" borderId="37" applyNumberFormat="0" applyProtection="0">
      <alignment horizontal="right" vertical="center"/>
    </xf>
    <xf numFmtId="4" fontId="73" fillId="95" borderId="36" applyNumberFormat="0" applyProtection="0">
      <alignment horizontal="right" vertical="center"/>
    </xf>
    <xf numFmtId="0" fontId="23" fillId="0" borderId="0"/>
    <xf numFmtId="0" fontId="23" fillId="0" borderId="0"/>
    <xf numFmtId="4" fontId="73" fillId="95" borderId="36" applyNumberFormat="0" applyProtection="0">
      <alignment horizontal="right" vertical="center"/>
    </xf>
    <xf numFmtId="4" fontId="73" fillId="47" borderId="37" applyNumberFormat="0" applyProtection="0">
      <alignment horizontal="right" vertical="center"/>
    </xf>
    <xf numFmtId="0" fontId="23" fillId="0" borderId="0"/>
    <xf numFmtId="0" fontId="23" fillId="0" borderId="0"/>
    <xf numFmtId="0" fontId="23" fillId="0" borderId="0"/>
    <xf numFmtId="0" fontId="23" fillId="0" borderId="0"/>
    <xf numFmtId="0" fontId="23" fillId="0" borderId="0"/>
    <xf numFmtId="4" fontId="85" fillId="137" borderId="64" applyNumberFormat="0" applyProtection="0">
      <alignment horizontal="left" vertical="center" indent="1"/>
    </xf>
    <xf numFmtId="0" fontId="23" fillId="0" borderId="0"/>
    <xf numFmtId="0" fontId="23" fillId="0" borderId="0"/>
    <xf numFmtId="0" fontId="23" fillId="0" borderId="0"/>
    <xf numFmtId="4" fontId="85" fillId="137" borderId="64" applyNumberFormat="0" applyProtection="0">
      <alignment horizontal="left" vertical="center" indent="1"/>
    </xf>
    <xf numFmtId="0" fontId="23" fillId="0" borderId="0"/>
    <xf numFmtId="0" fontId="23" fillId="0" borderId="0"/>
    <xf numFmtId="4" fontId="85" fillId="137" borderId="64" applyNumberFormat="0" applyProtection="0">
      <alignment horizontal="left" vertical="center" indent="1"/>
    </xf>
    <xf numFmtId="4" fontId="85" fillId="137" borderId="64" applyNumberFormat="0" applyProtection="0">
      <alignment horizontal="left" vertical="center" indent="1"/>
    </xf>
    <xf numFmtId="0" fontId="23" fillId="0" borderId="0"/>
    <xf numFmtId="0" fontId="23" fillId="0" borderId="0"/>
    <xf numFmtId="0" fontId="23" fillId="0" borderId="0"/>
    <xf numFmtId="4" fontId="117" fillId="0" borderId="1" applyNumberFormat="0" applyProtection="0">
      <alignment horizontal="left" vertical="center" indent="1"/>
    </xf>
    <xf numFmtId="4" fontId="117" fillId="138" borderId="36" applyNumberFormat="0" applyProtection="0">
      <alignment horizontal="left" vertical="center" indent="1"/>
    </xf>
    <xf numFmtId="0" fontId="23" fillId="0" borderId="0"/>
    <xf numFmtId="0" fontId="23" fillId="0" borderId="0"/>
    <xf numFmtId="4" fontId="117" fillId="138" borderId="36" applyNumberFormat="0" applyProtection="0">
      <alignment horizontal="left" vertical="center" indent="1"/>
    </xf>
    <xf numFmtId="4" fontId="117" fillId="137" borderId="65" applyNumberFormat="0" applyProtection="0">
      <alignment horizontal="left" vertical="center" indent="1"/>
    </xf>
    <xf numFmtId="0" fontId="23" fillId="0" borderId="0"/>
    <xf numFmtId="0" fontId="23" fillId="0" borderId="0"/>
    <xf numFmtId="0" fontId="23" fillId="0" borderId="0"/>
    <xf numFmtId="0" fontId="23" fillId="0" borderId="0"/>
    <xf numFmtId="4" fontId="23" fillId="66" borderId="64" applyNumberFormat="0" applyProtection="0">
      <alignment horizontal="left" vertical="center" indent="1"/>
    </xf>
    <xf numFmtId="4" fontId="23" fillId="66" borderId="64" applyNumberFormat="0" applyProtection="0">
      <alignment horizontal="left" vertical="center" indent="1"/>
    </xf>
    <xf numFmtId="0" fontId="23" fillId="0" borderId="0"/>
    <xf numFmtId="0" fontId="23" fillId="0" borderId="0"/>
    <xf numFmtId="0" fontId="23" fillId="0" borderId="0"/>
    <xf numFmtId="4" fontId="73" fillId="0" borderId="1" applyNumberFormat="0" applyProtection="0">
      <alignment horizontal="left" vertical="center" indent="1"/>
    </xf>
    <xf numFmtId="4" fontId="73" fillId="89" borderId="66" applyNumberFormat="0" applyProtection="0">
      <alignment horizontal="left" vertical="center" indent="1"/>
    </xf>
    <xf numFmtId="0" fontId="23" fillId="0" borderId="0"/>
    <xf numFmtId="0" fontId="23" fillId="0" borderId="0"/>
    <xf numFmtId="4" fontId="73" fillId="89" borderId="66" applyNumberFormat="0" applyProtection="0">
      <alignment horizontal="left" vertical="center" indent="1"/>
    </xf>
    <xf numFmtId="4" fontId="73" fillId="90" borderId="0" applyNumberFormat="0" applyProtection="0">
      <alignment horizontal="left" vertical="center" indent="1"/>
    </xf>
    <xf numFmtId="0" fontId="23" fillId="0" borderId="0"/>
    <xf numFmtId="0" fontId="23" fillId="0" borderId="0"/>
    <xf numFmtId="0" fontId="23" fillId="0" borderId="0"/>
    <xf numFmtId="0" fontId="23" fillId="0" borderId="0"/>
    <xf numFmtId="4" fontId="23" fillId="66" borderId="64" applyNumberFormat="0" applyProtection="0">
      <alignment horizontal="left" vertical="center" indent="1"/>
    </xf>
    <xf numFmtId="4" fontId="23" fillId="66" borderId="64" applyNumberFormat="0" applyProtection="0">
      <alignment horizontal="left" vertical="center" indent="1"/>
    </xf>
    <xf numFmtId="0" fontId="23" fillId="0" borderId="0"/>
    <xf numFmtId="4" fontId="120" fillId="84" borderId="0" applyNumberFormat="0" applyProtection="0">
      <alignment horizontal="left" vertical="center" indent="1"/>
    </xf>
    <xf numFmtId="0" fontId="23" fillId="0" borderId="0"/>
    <xf numFmtId="0" fontId="23" fillId="0" borderId="0"/>
    <xf numFmtId="4" fontId="120" fillId="66" borderId="0" applyNumberFormat="0" applyProtection="0">
      <alignment horizontal="left" vertical="center" indent="1"/>
    </xf>
    <xf numFmtId="0" fontId="23" fillId="0" borderId="0"/>
    <xf numFmtId="0" fontId="23" fillId="0" borderId="0"/>
    <xf numFmtId="0" fontId="23" fillId="0" borderId="0"/>
    <xf numFmtId="0" fontId="23" fillId="0" borderId="0"/>
    <xf numFmtId="0" fontId="23" fillId="0" borderId="0"/>
    <xf numFmtId="4" fontId="85" fillId="105" borderId="54" applyNumberFormat="0" applyProtection="0">
      <alignment horizontal="right" vertical="center"/>
    </xf>
    <xf numFmtId="0" fontId="23" fillId="0" borderId="0"/>
    <xf numFmtId="0" fontId="23" fillId="0" borderId="0"/>
    <xf numFmtId="0" fontId="23" fillId="0" borderId="0"/>
    <xf numFmtId="4" fontId="85" fillId="105" borderId="54" applyNumberFormat="0" applyProtection="0">
      <alignment horizontal="right" vertical="center"/>
    </xf>
    <xf numFmtId="0" fontId="23" fillId="0" borderId="0"/>
    <xf numFmtId="0" fontId="23" fillId="0" borderId="0"/>
    <xf numFmtId="4" fontId="85" fillId="105" borderId="54" applyNumberFormat="0" applyProtection="0">
      <alignment horizontal="right" vertical="center"/>
    </xf>
    <xf numFmtId="4" fontId="85" fillId="105" borderId="54" applyNumberFormat="0" applyProtection="0">
      <alignment horizontal="right" vertical="center"/>
    </xf>
    <xf numFmtId="0" fontId="23" fillId="0" borderId="0"/>
    <xf numFmtId="0" fontId="23" fillId="0" borderId="0"/>
    <xf numFmtId="0" fontId="23" fillId="0" borderId="0"/>
    <xf numFmtId="0" fontId="23" fillId="131" borderId="36" applyNumberFormat="0" applyProtection="0">
      <alignment horizontal="left" vertical="center" indent="1"/>
    </xf>
    <xf numFmtId="4" fontId="121" fillId="49" borderId="37" applyNumberFormat="0" applyProtection="0">
      <alignment horizontal="center" vertical="center"/>
    </xf>
    <xf numFmtId="0" fontId="23" fillId="131" borderId="36"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131" borderId="36" applyNumberFormat="0" applyProtection="0">
      <alignment horizontal="left" vertical="center" indent="1"/>
    </xf>
    <xf numFmtId="4" fontId="73" fillId="105" borderId="37" applyNumberFormat="0" applyProtection="0">
      <alignment horizontal="right" vertical="center"/>
    </xf>
    <xf numFmtId="0" fontId="23" fillId="131" borderId="36" applyNumberFormat="0" applyProtection="0">
      <alignment horizontal="left" vertical="center" indent="1"/>
    </xf>
    <xf numFmtId="0" fontId="23" fillId="0" borderId="0"/>
    <xf numFmtId="0" fontId="23" fillId="0" borderId="0"/>
    <xf numFmtId="4" fontId="122" fillId="76" borderId="38">
      <alignment horizontal="left" vertical="center" indent="1"/>
    </xf>
    <xf numFmtId="0" fontId="23" fillId="0" borderId="0"/>
    <xf numFmtId="0" fontId="23" fillId="0" borderId="0"/>
    <xf numFmtId="0" fontId="23" fillId="0" borderId="0"/>
    <xf numFmtId="0" fontId="23" fillId="0" borderId="0"/>
    <xf numFmtId="0" fontId="23" fillId="0" borderId="0"/>
    <xf numFmtId="0" fontId="23" fillId="0" borderId="0"/>
    <xf numFmtId="4" fontId="85" fillId="90" borderId="64" applyNumberFormat="0" applyProtection="0">
      <alignment horizontal="left" vertical="center" indent="1"/>
    </xf>
    <xf numFmtId="0" fontId="23" fillId="0" borderId="0"/>
    <xf numFmtId="0" fontId="23" fillId="0" borderId="0"/>
    <xf numFmtId="0" fontId="23" fillId="0" borderId="0"/>
    <xf numFmtId="4" fontId="85" fillId="90" borderId="64" applyNumberFormat="0" applyProtection="0">
      <alignment horizontal="left" vertical="center" indent="1"/>
    </xf>
    <xf numFmtId="0" fontId="23" fillId="0" borderId="0"/>
    <xf numFmtId="0" fontId="23" fillId="0" borderId="0"/>
    <xf numFmtId="4" fontId="118" fillId="0" borderId="0" applyNumberFormat="0" applyProtection="0">
      <alignment horizontal="left" vertical="center" indent="1"/>
    </xf>
    <xf numFmtId="0" fontId="23" fillId="0" borderId="0"/>
    <xf numFmtId="0" fontId="23" fillId="0" borderId="0"/>
    <xf numFmtId="0" fontId="23" fillId="0" borderId="0"/>
    <xf numFmtId="4" fontId="85" fillId="90" borderId="64" applyNumberFormat="0" applyProtection="0">
      <alignment horizontal="left" vertical="center" indent="1"/>
    </xf>
    <xf numFmtId="4" fontId="85" fillId="90" borderId="64" applyNumberFormat="0" applyProtection="0">
      <alignment horizontal="left" vertical="center" indent="1"/>
    </xf>
    <xf numFmtId="0" fontId="23" fillId="0" borderId="0"/>
    <xf numFmtId="0" fontId="23" fillId="0" borderId="0"/>
    <xf numFmtId="0" fontId="23" fillId="0" borderId="0"/>
    <xf numFmtId="4" fontId="118" fillId="0" borderId="0" applyNumberFormat="0" applyProtection="0">
      <alignment horizontal="left" vertical="center" indent="1"/>
    </xf>
    <xf numFmtId="4" fontId="73" fillId="89" borderId="36" applyNumberFormat="0" applyProtection="0">
      <alignment horizontal="left" vertical="center" indent="1"/>
    </xf>
    <xf numFmtId="0" fontId="23" fillId="0" borderId="0"/>
    <xf numFmtId="0" fontId="23" fillId="0" borderId="0"/>
    <xf numFmtId="4" fontId="73" fillId="89" borderId="36" applyNumberFormat="0" applyProtection="0">
      <alignment horizontal="left" vertical="center" indent="1"/>
    </xf>
    <xf numFmtId="4" fontId="73" fillId="90" borderId="0" applyNumberFormat="0" applyProtection="0">
      <alignment horizontal="left" vertical="center" indent="1"/>
    </xf>
    <xf numFmtId="0" fontId="23" fillId="0" borderId="0"/>
    <xf numFmtId="0" fontId="23" fillId="0" borderId="0"/>
    <xf numFmtId="0" fontId="23" fillId="0" borderId="0"/>
    <xf numFmtId="0" fontId="23" fillId="0" borderId="0"/>
    <xf numFmtId="0" fontId="23" fillId="0" borderId="0"/>
    <xf numFmtId="4" fontId="85" fillId="105" borderId="64" applyNumberFormat="0" applyProtection="0">
      <alignment horizontal="left" vertical="center" indent="1"/>
    </xf>
    <xf numFmtId="0" fontId="23" fillId="0" borderId="0"/>
    <xf numFmtId="0" fontId="23" fillId="0" borderId="0"/>
    <xf numFmtId="0" fontId="23" fillId="0" borderId="0"/>
    <xf numFmtId="4" fontId="85" fillId="105" borderId="64" applyNumberFormat="0" applyProtection="0">
      <alignment horizontal="left" vertical="center" indent="1"/>
    </xf>
    <xf numFmtId="0" fontId="23" fillId="0" borderId="0"/>
    <xf numFmtId="0" fontId="23" fillId="0" borderId="0"/>
    <xf numFmtId="4" fontId="118" fillId="0" borderId="0" applyNumberFormat="0" applyProtection="0">
      <alignment horizontal="left" vertical="center" indent="1"/>
    </xf>
    <xf numFmtId="0" fontId="23" fillId="0" borderId="0"/>
    <xf numFmtId="0" fontId="23" fillId="0" borderId="0"/>
    <xf numFmtId="0" fontId="23" fillId="0" borderId="0"/>
    <xf numFmtId="4" fontId="85" fillId="105" borderId="64" applyNumberFormat="0" applyProtection="0">
      <alignment horizontal="left" vertical="center" indent="1"/>
    </xf>
    <xf numFmtId="4" fontId="85" fillId="105" borderId="64" applyNumberFormat="0" applyProtection="0">
      <alignment horizontal="left" vertical="center" indent="1"/>
    </xf>
    <xf numFmtId="0" fontId="23" fillId="0" borderId="0"/>
    <xf numFmtId="0" fontId="23" fillId="0" borderId="0"/>
    <xf numFmtId="0" fontId="23" fillId="0" borderId="0"/>
    <xf numFmtId="4" fontId="118" fillId="0" borderId="0" applyNumberFormat="0" applyProtection="0">
      <alignment horizontal="left" vertical="center" indent="1"/>
    </xf>
    <xf numFmtId="4" fontId="73" fillId="139" borderId="36" applyNumberFormat="0" applyProtection="0">
      <alignment horizontal="left" vertical="center" indent="1"/>
    </xf>
    <xf numFmtId="0" fontId="23" fillId="0" borderId="0"/>
    <xf numFmtId="0" fontId="23" fillId="0" borderId="0"/>
    <xf numFmtId="4" fontId="73" fillId="139" borderId="36" applyNumberFormat="0" applyProtection="0">
      <alignment horizontal="left" vertical="center" indent="1"/>
    </xf>
    <xf numFmtId="4" fontId="73" fillId="105" borderId="0" applyNumberFormat="0" applyProtection="0">
      <alignment horizontal="left" vertical="center" indent="1"/>
    </xf>
    <xf numFmtId="0" fontId="23" fillId="0" borderId="0"/>
    <xf numFmtId="0" fontId="23" fillId="0" borderId="0"/>
    <xf numFmtId="0" fontId="23" fillId="0" borderId="0"/>
    <xf numFmtId="0" fontId="23" fillId="0" borderId="0"/>
    <xf numFmtId="0" fontId="23" fillId="0" borderId="0"/>
    <xf numFmtId="0" fontId="85" fillId="49" borderId="54" applyNumberFormat="0" applyProtection="0">
      <alignment horizontal="left" vertical="center" indent="1"/>
    </xf>
    <xf numFmtId="0" fontId="23" fillId="0" borderId="0"/>
    <xf numFmtId="0" fontId="23" fillId="0" borderId="0"/>
    <xf numFmtId="0" fontId="23" fillId="0" borderId="0"/>
    <xf numFmtId="0" fontId="85" fillId="49" borderId="54" applyNumberFormat="0" applyProtection="0">
      <alignment horizontal="left" vertical="center" indent="1"/>
    </xf>
    <xf numFmtId="0" fontId="23" fillId="0" borderId="0"/>
    <xf numFmtId="0" fontId="23" fillId="0" borderId="0"/>
    <xf numFmtId="0" fontId="118" fillId="85" borderId="1" applyNumberFormat="0" applyProtection="0">
      <alignment horizontal="left" vertical="center" indent="2"/>
    </xf>
    <xf numFmtId="0" fontId="23" fillId="0" borderId="0"/>
    <xf numFmtId="0" fontId="23" fillId="0" borderId="0"/>
    <xf numFmtId="0" fontId="23" fillId="0" borderId="0"/>
    <xf numFmtId="0" fontId="85" fillId="49" borderId="54" applyNumberFormat="0" applyProtection="0">
      <alignment horizontal="left" vertical="center" indent="1"/>
    </xf>
    <xf numFmtId="0" fontId="85" fillId="49" borderId="54" applyNumberFormat="0" applyProtection="0">
      <alignment horizontal="left" vertical="center" indent="1"/>
    </xf>
    <xf numFmtId="0" fontId="23" fillId="0" borderId="0"/>
    <xf numFmtId="0" fontId="23" fillId="0" borderId="0"/>
    <xf numFmtId="0" fontId="23" fillId="0" borderId="0"/>
    <xf numFmtId="0" fontId="23" fillId="139" borderId="36" applyNumberFormat="0" applyProtection="0">
      <alignment horizontal="left" vertical="center" indent="1"/>
    </xf>
    <xf numFmtId="0" fontId="118" fillId="85" borderId="1" applyNumberFormat="0" applyProtection="0">
      <alignment horizontal="left" vertical="center" indent="2"/>
    </xf>
    <xf numFmtId="0" fontId="23" fillId="139" borderId="36" applyNumberFormat="0" applyProtection="0">
      <alignment horizontal="left" vertical="center" indent="1"/>
    </xf>
    <xf numFmtId="0" fontId="23" fillId="139" borderId="36" applyNumberFormat="0" applyProtection="0">
      <alignment horizontal="left" vertical="center" indent="1"/>
    </xf>
    <xf numFmtId="0" fontId="23" fillId="0" borderId="0"/>
    <xf numFmtId="0" fontId="23" fillId="0" borderId="0"/>
    <xf numFmtId="0" fontId="23" fillId="139" borderId="36" applyNumberFormat="0" applyProtection="0">
      <alignment horizontal="left" vertical="center" indent="1"/>
    </xf>
    <xf numFmtId="0" fontId="23" fillId="66" borderId="37" applyNumberFormat="0" applyProtection="0">
      <alignment horizontal="left" vertical="center" indent="1"/>
    </xf>
    <xf numFmtId="0" fontId="23" fillId="139" borderId="36" applyNumberFormat="0" applyProtection="0">
      <alignment horizontal="left" vertical="center" indent="1"/>
    </xf>
    <xf numFmtId="0" fontId="23" fillId="0" borderId="0"/>
    <xf numFmtId="0" fontId="23" fillId="0" borderId="0"/>
    <xf numFmtId="0" fontId="23" fillId="0" borderId="0"/>
    <xf numFmtId="0" fontId="23" fillId="0" borderId="0"/>
    <xf numFmtId="0" fontId="23" fillId="84" borderId="37" applyNumberFormat="0" applyProtection="0">
      <alignment horizontal="left" vertical="top" indent="1"/>
    </xf>
    <xf numFmtId="0" fontId="23" fillId="0" borderId="0"/>
    <xf numFmtId="0" fontId="23" fillId="0" borderId="0"/>
    <xf numFmtId="0" fontId="23" fillId="0" borderId="0"/>
    <xf numFmtId="0" fontId="85" fillId="66" borderId="37" applyNumberFormat="0" applyProtection="0">
      <alignment horizontal="left" vertical="top" indent="1"/>
    </xf>
    <xf numFmtId="0" fontId="85" fillId="66" borderId="37" applyNumberFormat="0" applyProtection="0">
      <alignment horizontal="left" vertical="top" indent="1"/>
    </xf>
    <xf numFmtId="0" fontId="23" fillId="0" borderId="0"/>
    <xf numFmtId="0" fontId="23" fillId="0" borderId="0"/>
    <xf numFmtId="0" fontId="23" fillId="0" borderId="0"/>
    <xf numFmtId="0" fontId="23" fillId="139" borderId="36" applyNumberFormat="0" applyProtection="0">
      <alignment horizontal="left" vertical="center" indent="1"/>
    </xf>
    <xf numFmtId="0" fontId="23" fillId="84" borderId="37" applyNumberFormat="0" applyProtection="0">
      <alignment horizontal="left" vertical="top" indent="1"/>
    </xf>
    <xf numFmtId="0" fontId="23" fillId="139" borderId="36" applyNumberFormat="0" applyProtection="0">
      <alignment horizontal="left" vertical="center" indent="1"/>
    </xf>
    <xf numFmtId="0" fontId="23" fillId="139" borderId="36" applyNumberFormat="0" applyProtection="0">
      <alignment horizontal="left" vertical="center" indent="1"/>
    </xf>
    <xf numFmtId="0" fontId="23" fillId="0" borderId="0"/>
    <xf numFmtId="0" fontId="23" fillId="0" borderId="0"/>
    <xf numFmtId="0" fontId="23" fillId="84" borderId="37" applyNumberFormat="0" applyProtection="0">
      <alignment horizontal="left" vertical="top" indent="1"/>
    </xf>
    <xf numFmtId="0" fontId="23" fillId="139" borderId="36" applyNumberFormat="0" applyProtection="0">
      <alignment horizontal="left" vertical="center" indent="1"/>
    </xf>
    <xf numFmtId="0" fontId="23" fillId="0" borderId="0"/>
    <xf numFmtId="0" fontId="23" fillId="0" borderId="0"/>
    <xf numFmtId="0" fontId="23" fillId="0" borderId="0"/>
    <xf numFmtId="0" fontId="23" fillId="139" borderId="36" applyNumberFormat="0" applyProtection="0">
      <alignment horizontal="left" vertical="center" indent="1"/>
    </xf>
    <xf numFmtId="0" fontId="23" fillId="66" borderId="37" applyNumberFormat="0" applyProtection="0">
      <alignment horizontal="left" vertical="top" indent="1"/>
    </xf>
    <xf numFmtId="0" fontId="23" fillId="0" borderId="0"/>
    <xf numFmtId="0" fontId="23" fillId="0" borderId="0"/>
    <xf numFmtId="0" fontId="23" fillId="0" borderId="0"/>
    <xf numFmtId="0" fontId="23" fillId="0" borderId="0"/>
    <xf numFmtId="0" fontId="23" fillId="0" borderId="0"/>
    <xf numFmtId="0" fontId="85" fillId="71" borderId="54" applyNumberFormat="0" applyProtection="0">
      <alignment horizontal="left" vertical="center" indent="1"/>
    </xf>
    <xf numFmtId="0" fontId="23" fillId="0" borderId="0"/>
    <xf numFmtId="0" fontId="23" fillId="0" borderId="0"/>
    <xf numFmtId="0" fontId="23" fillId="0" borderId="0"/>
    <xf numFmtId="0" fontId="85" fillId="71" borderId="54" applyNumberFormat="0" applyProtection="0">
      <alignment horizontal="left" vertical="center" indent="1"/>
    </xf>
    <xf numFmtId="0" fontId="23" fillId="0" borderId="0"/>
    <xf numFmtId="0" fontId="23" fillId="0" borderId="0"/>
    <xf numFmtId="0" fontId="85" fillId="71" borderId="54" applyNumberFormat="0" applyProtection="0">
      <alignment horizontal="left" vertical="center" indent="1"/>
    </xf>
    <xf numFmtId="0" fontId="85" fillId="71" borderId="54" applyNumberFormat="0" applyProtection="0">
      <alignment horizontal="left" vertical="center" indent="1"/>
    </xf>
    <xf numFmtId="0" fontId="23" fillId="0" borderId="0"/>
    <xf numFmtId="0" fontId="23" fillId="0" borderId="0"/>
    <xf numFmtId="0" fontId="23" fillId="0" borderId="0"/>
    <xf numFmtId="0" fontId="23" fillId="83" borderId="36" applyNumberFormat="0" applyProtection="0">
      <alignment horizontal="left" vertical="center" indent="1"/>
    </xf>
    <xf numFmtId="0" fontId="105" fillId="0" borderId="1" applyNumberFormat="0" applyProtection="0">
      <alignment horizontal="left" vertical="center" indent="2"/>
    </xf>
    <xf numFmtId="0" fontId="23" fillId="83" borderId="36" applyNumberFormat="0" applyProtection="0">
      <alignment horizontal="left" vertical="center" indent="1"/>
    </xf>
    <xf numFmtId="0" fontId="23" fillId="83" borderId="36" applyNumberFormat="0" applyProtection="0">
      <alignment horizontal="left" vertical="center" indent="1"/>
    </xf>
    <xf numFmtId="0" fontId="23" fillId="0" borderId="0"/>
    <xf numFmtId="0" fontId="23" fillId="0" borderId="0"/>
    <xf numFmtId="0" fontId="23" fillId="83" borderId="36" applyNumberFormat="0" applyProtection="0">
      <alignment horizontal="left" vertical="center" indent="1"/>
    </xf>
    <xf numFmtId="0" fontId="23" fillId="105" borderId="37" applyNumberFormat="0" applyProtection="0">
      <alignment horizontal="left" vertical="center" indent="1"/>
    </xf>
    <xf numFmtId="0" fontId="23" fillId="83" borderId="36" applyNumberFormat="0" applyProtection="0">
      <alignment horizontal="left" vertical="center" indent="1"/>
    </xf>
    <xf numFmtId="0" fontId="23" fillId="0" borderId="0"/>
    <xf numFmtId="0" fontId="23" fillId="0" borderId="0"/>
    <xf numFmtId="0" fontId="23" fillId="0" borderId="0"/>
    <xf numFmtId="0" fontId="23" fillId="0" borderId="0"/>
    <xf numFmtId="0" fontId="23" fillId="86" borderId="37" applyNumberFormat="0" applyProtection="0">
      <alignment horizontal="left" vertical="top" indent="1"/>
    </xf>
    <xf numFmtId="0" fontId="23" fillId="0" borderId="0"/>
    <xf numFmtId="0" fontId="23" fillId="0" borderId="0"/>
    <xf numFmtId="0" fontId="23" fillId="0" borderId="0"/>
    <xf numFmtId="0" fontId="85" fillId="105" borderId="37" applyNumberFormat="0" applyProtection="0">
      <alignment horizontal="left" vertical="top" indent="1"/>
    </xf>
    <xf numFmtId="0" fontId="85" fillId="105" borderId="37" applyNumberFormat="0" applyProtection="0">
      <alignment horizontal="left" vertical="top" indent="1"/>
    </xf>
    <xf numFmtId="0" fontId="23" fillId="0" borderId="0"/>
    <xf numFmtId="0" fontId="23" fillId="0" borderId="0"/>
    <xf numFmtId="0" fontId="23" fillId="0" borderId="0"/>
    <xf numFmtId="0" fontId="23" fillId="83" borderId="36" applyNumberFormat="0" applyProtection="0">
      <alignment horizontal="left" vertical="center" indent="1"/>
    </xf>
    <xf numFmtId="0" fontId="23" fillId="86" borderId="37" applyNumberFormat="0" applyProtection="0">
      <alignment horizontal="left" vertical="top" indent="1"/>
    </xf>
    <xf numFmtId="0" fontId="23" fillId="83" borderId="36" applyNumberFormat="0" applyProtection="0">
      <alignment horizontal="left" vertical="center" indent="1"/>
    </xf>
    <xf numFmtId="0" fontId="23" fillId="83" borderId="36" applyNumberFormat="0" applyProtection="0">
      <alignment horizontal="left" vertical="center" indent="1"/>
    </xf>
    <xf numFmtId="0" fontId="23" fillId="0" borderId="0"/>
    <xf numFmtId="0" fontId="23" fillId="0" borderId="0"/>
    <xf numFmtId="0" fontId="23" fillId="86" borderId="37" applyNumberFormat="0" applyProtection="0">
      <alignment horizontal="left" vertical="top" indent="1"/>
    </xf>
    <xf numFmtId="0" fontId="23" fillId="83" borderId="36" applyNumberFormat="0" applyProtection="0">
      <alignment horizontal="left" vertical="center" indent="1"/>
    </xf>
    <xf numFmtId="0" fontId="23" fillId="0" borderId="0"/>
    <xf numFmtId="0" fontId="23" fillId="0" borderId="0"/>
    <xf numFmtId="0" fontId="23" fillId="0" borderId="0"/>
    <xf numFmtId="0" fontId="23" fillId="83" borderId="36" applyNumberFormat="0" applyProtection="0">
      <alignment horizontal="left" vertical="center" indent="1"/>
    </xf>
    <xf numFmtId="0" fontId="23" fillId="105" borderId="37" applyNumberFormat="0" applyProtection="0">
      <alignment horizontal="left" vertical="top" indent="1"/>
    </xf>
    <xf numFmtId="0" fontId="23" fillId="0" borderId="0"/>
    <xf numFmtId="0" fontId="23" fillId="0" borderId="0"/>
    <xf numFmtId="0" fontId="23" fillId="0" borderId="0"/>
    <xf numFmtId="0" fontId="23" fillId="0" borderId="0"/>
    <xf numFmtId="0" fontId="23" fillId="0" borderId="0"/>
    <xf numFmtId="0" fontId="85" fillId="45" borderId="54" applyNumberFormat="0" applyProtection="0">
      <alignment horizontal="left" vertical="center" indent="1"/>
    </xf>
    <xf numFmtId="0" fontId="23" fillId="0" borderId="0"/>
    <xf numFmtId="0" fontId="23" fillId="0" borderId="0"/>
    <xf numFmtId="0" fontId="23" fillId="0" borderId="0"/>
    <xf numFmtId="0" fontId="85" fillId="45" borderId="54" applyNumberFormat="0" applyProtection="0">
      <alignment horizontal="left" vertical="center" indent="1"/>
    </xf>
    <xf numFmtId="0" fontId="23" fillId="0" borderId="0"/>
    <xf numFmtId="0" fontId="23" fillId="0" borderId="0"/>
    <xf numFmtId="0" fontId="85" fillId="45" borderId="54" applyNumberFormat="0" applyProtection="0">
      <alignment horizontal="left" vertical="center" indent="1"/>
    </xf>
    <xf numFmtId="0" fontId="85" fillId="45" borderId="54" applyNumberFormat="0" applyProtection="0">
      <alignment horizontal="left" vertical="center" indent="1"/>
    </xf>
    <xf numFmtId="0" fontId="23" fillId="0" borderId="0"/>
    <xf numFmtId="0" fontId="23" fillId="0" borderId="0"/>
    <xf numFmtId="0" fontId="23" fillId="0" borderId="0"/>
    <xf numFmtId="0" fontId="23" fillId="74" borderId="36" applyNumberFormat="0" applyProtection="0">
      <alignment horizontal="left" vertical="center" indent="1"/>
    </xf>
    <xf numFmtId="0" fontId="105" fillId="0" borderId="1" applyNumberFormat="0" applyProtection="0">
      <alignment horizontal="left" vertical="center" indent="2"/>
    </xf>
    <xf numFmtId="0" fontId="23" fillId="74" borderId="36" applyNumberFormat="0" applyProtection="0">
      <alignment horizontal="left" vertical="center" indent="1"/>
    </xf>
    <xf numFmtId="0" fontId="23" fillId="74" borderId="36" applyNumberFormat="0" applyProtection="0">
      <alignment horizontal="left" vertical="center" indent="1"/>
    </xf>
    <xf numFmtId="0" fontId="23" fillId="0" borderId="0"/>
    <xf numFmtId="0" fontId="23" fillId="0" borderId="0"/>
    <xf numFmtId="0" fontId="23" fillId="74" borderId="36" applyNumberFormat="0" applyProtection="0">
      <alignment horizontal="left" vertical="center" indent="1"/>
    </xf>
    <xf numFmtId="0" fontId="23" fillId="45" borderId="37" applyNumberFormat="0" applyProtection="0">
      <alignment horizontal="left" vertical="center" indent="1"/>
    </xf>
    <xf numFmtId="0" fontId="23" fillId="74" borderId="36" applyNumberFormat="0" applyProtection="0">
      <alignment horizontal="left" vertical="center" indent="1"/>
    </xf>
    <xf numFmtId="0" fontId="23" fillId="0" borderId="0"/>
    <xf numFmtId="0" fontId="23" fillId="0" borderId="0"/>
    <xf numFmtId="0" fontId="23" fillId="0" borderId="0"/>
    <xf numFmtId="0" fontId="23" fillId="0" borderId="0"/>
    <xf numFmtId="0" fontId="23" fillId="70" borderId="37" applyNumberFormat="0" applyProtection="0">
      <alignment horizontal="left" vertical="top" indent="1"/>
    </xf>
    <xf numFmtId="0" fontId="23" fillId="0" borderId="0"/>
    <xf numFmtId="0" fontId="23" fillId="0" borderId="0"/>
    <xf numFmtId="0" fontId="23" fillId="0" borderId="0"/>
    <xf numFmtId="0" fontId="85" fillId="45" borderId="37" applyNumberFormat="0" applyProtection="0">
      <alignment horizontal="left" vertical="top" indent="1"/>
    </xf>
    <xf numFmtId="0" fontId="85" fillId="45" borderId="37" applyNumberFormat="0" applyProtection="0">
      <alignment horizontal="left" vertical="top" indent="1"/>
    </xf>
    <xf numFmtId="0" fontId="23" fillId="0" borderId="0"/>
    <xf numFmtId="0" fontId="23" fillId="0" borderId="0"/>
    <xf numFmtId="0" fontId="23" fillId="0" borderId="0"/>
    <xf numFmtId="0" fontId="23" fillId="74" borderId="36" applyNumberFormat="0" applyProtection="0">
      <alignment horizontal="left" vertical="center" indent="1"/>
    </xf>
    <xf numFmtId="0" fontId="23" fillId="70" borderId="37" applyNumberFormat="0" applyProtection="0">
      <alignment horizontal="left" vertical="top" indent="1"/>
    </xf>
    <xf numFmtId="0" fontId="23" fillId="74" borderId="36" applyNumberFormat="0" applyProtection="0">
      <alignment horizontal="left" vertical="center" indent="1"/>
    </xf>
    <xf numFmtId="0" fontId="23" fillId="74" borderId="36" applyNumberFormat="0" applyProtection="0">
      <alignment horizontal="left" vertical="center" indent="1"/>
    </xf>
    <xf numFmtId="0" fontId="23" fillId="0" borderId="0"/>
    <xf numFmtId="0" fontId="23" fillId="0" borderId="0"/>
    <xf numFmtId="0" fontId="23" fillId="70" borderId="37" applyNumberFormat="0" applyProtection="0">
      <alignment horizontal="left" vertical="top" indent="1"/>
    </xf>
    <xf numFmtId="0" fontId="23" fillId="74" borderId="36" applyNumberFormat="0" applyProtection="0">
      <alignment horizontal="left" vertical="center" indent="1"/>
    </xf>
    <xf numFmtId="0" fontId="23" fillId="0" borderId="0"/>
    <xf numFmtId="0" fontId="23" fillId="0" borderId="0"/>
    <xf numFmtId="0" fontId="23" fillId="0" borderId="0"/>
    <xf numFmtId="0" fontId="23" fillId="74" borderId="36" applyNumberFormat="0" applyProtection="0">
      <alignment horizontal="left" vertical="center" indent="1"/>
    </xf>
    <xf numFmtId="0" fontId="23" fillId="45" borderId="37" applyNumberFormat="0" applyProtection="0">
      <alignment horizontal="left" vertical="top" indent="1"/>
    </xf>
    <xf numFmtId="0" fontId="23" fillId="0" borderId="0"/>
    <xf numFmtId="0" fontId="23" fillId="0" borderId="0"/>
    <xf numFmtId="0" fontId="23" fillId="0" borderId="0"/>
    <xf numFmtId="0" fontId="23" fillId="0" borderId="0"/>
    <xf numFmtId="0" fontId="23" fillId="0" borderId="0"/>
    <xf numFmtId="0" fontId="85" fillId="90" borderId="54" applyNumberFormat="0" applyProtection="0">
      <alignment horizontal="left" vertical="center" indent="1"/>
    </xf>
    <xf numFmtId="0" fontId="23" fillId="0" borderId="0"/>
    <xf numFmtId="0" fontId="23" fillId="0" borderId="0"/>
    <xf numFmtId="0" fontId="23" fillId="0" borderId="0"/>
    <xf numFmtId="0" fontId="85" fillId="90" borderId="54" applyNumberFormat="0" applyProtection="0">
      <alignment horizontal="left" vertical="center" indent="1"/>
    </xf>
    <xf numFmtId="0" fontId="23" fillId="0" borderId="0"/>
    <xf numFmtId="0" fontId="23" fillId="0" borderId="0"/>
    <xf numFmtId="0" fontId="85" fillId="90" borderId="54" applyNumberFormat="0" applyProtection="0">
      <alignment horizontal="left" vertical="center" indent="1"/>
    </xf>
    <xf numFmtId="0" fontId="85" fillId="90" borderId="54" applyNumberFormat="0" applyProtection="0">
      <alignment horizontal="left" vertical="center" indent="1"/>
    </xf>
    <xf numFmtId="0" fontId="23" fillId="0" borderId="0"/>
    <xf numFmtId="0" fontId="23" fillId="0" borderId="0"/>
    <xf numFmtId="0" fontId="23" fillId="0" borderId="0"/>
    <xf numFmtId="0" fontId="23" fillId="131" borderId="36" applyNumberFormat="0" applyProtection="0">
      <alignment horizontal="left" vertical="center" indent="1"/>
    </xf>
    <xf numFmtId="0" fontId="105" fillId="0" borderId="1" applyNumberFormat="0" applyProtection="0">
      <alignment horizontal="left" vertical="center" indent="2"/>
    </xf>
    <xf numFmtId="0" fontId="23" fillId="131" borderId="36"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131" borderId="36" applyNumberFormat="0" applyProtection="0">
      <alignment horizontal="left" vertical="center" indent="1"/>
    </xf>
    <xf numFmtId="0" fontId="23" fillId="90" borderId="37"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0" borderId="0"/>
    <xf numFmtId="0" fontId="23" fillId="0" borderId="0"/>
    <xf numFmtId="0" fontId="23" fillId="87" borderId="37" applyNumberFormat="0" applyProtection="0">
      <alignment horizontal="left" vertical="top" indent="1"/>
    </xf>
    <xf numFmtId="0" fontId="23" fillId="0" borderId="0"/>
    <xf numFmtId="0" fontId="23" fillId="0" borderId="0"/>
    <xf numFmtId="0" fontId="23" fillId="0" borderId="0"/>
    <xf numFmtId="0" fontId="85" fillId="90" borderId="37" applyNumberFormat="0" applyProtection="0">
      <alignment horizontal="left" vertical="top" indent="1"/>
    </xf>
    <xf numFmtId="0" fontId="85" fillId="90" borderId="37" applyNumberFormat="0" applyProtection="0">
      <alignment horizontal="left" vertical="top" indent="1"/>
    </xf>
    <xf numFmtId="0" fontId="23" fillId="0" borderId="0"/>
    <xf numFmtId="0" fontId="23" fillId="0" borderId="0"/>
    <xf numFmtId="0" fontId="23" fillId="0" borderId="0"/>
    <xf numFmtId="0" fontId="23" fillId="131" borderId="36" applyNumberFormat="0" applyProtection="0">
      <alignment horizontal="left" vertical="center" indent="1"/>
    </xf>
    <xf numFmtId="0" fontId="23" fillId="87" borderId="37" applyNumberFormat="0" applyProtection="0">
      <alignment horizontal="left" vertical="top" indent="1"/>
    </xf>
    <xf numFmtId="0" fontId="23" fillId="131" borderId="36"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87" borderId="37" applyNumberFormat="0" applyProtection="0">
      <alignment horizontal="left" vertical="top" indent="1"/>
    </xf>
    <xf numFmtId="0" fontId="23" fillId="131" borderId="36" applyNumberFormat="0" applyProtection="0">
      <alignment horizontal="left" vertical="center" indent="1"/>
    </xf>
    <xf numFmtId="0" fontId="23" fillId="0" borderId="0"/>
    <xf numFmtId="0" fontId="23" fillId="0" borderId="0"/>
    <xf numFmtId="0" fontId="23" fillId="0" borderId="0"/>
    <xf numFmtId="0" fontId="23" fillId="131" borderId="36" applyNumberFormat="0" applyProtection="0">
      <alignment horizontal="left" vertical="center" indent="1"/>
    </xf>
    <xf numFmtId="0" fontId="23" fillId="90" borderId="37" applyNumberFormat="0" applyProtection="0">
      <alignment horizontal="left" vertical="top" inden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85" fillId="88" borderId="67" applyNumberFormat="0">
      <protection locked="0"/>
    </xf>
    <xf numFmtId="0" fontId="14" fillId="0" borderId="0"/>
    <xf numFmtId="0" fontId="23" fillId="88" borderId="1" applyNumberFormat="0">
      <protection locked="0"/>
    </xf>
    <xf numFmtId="0" fontId="23" fillId="0" borderId="0"/>
    <xf numFmtId="0" fontId="23" fillId="0" borderId="0"/>
    <xf numFmtId="0" fontId="23" fillId="0" borderId="0"/>
    <xf numFmtId="0" fontId="23" fillId="88" borderId="1" applyNumberFormat="0">
      <protection locked="0"/>
    </xf>
    <xf numFmtId="0" fontId="23" fillId="0" borderId="0"/>
    <xf numFmtId="0" fontId="23" fillId="0" borderId="0"/>
    <xf numFmtId="0" fontId="23" fillId="0" borderId="0"/>
    <xf numFmtId="0" fontId="85" fillId="88" borderId="67" applyNumberFormat="0">
      <protection locked="0"/>
    </xf>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88" borderId="1" applyNumberFormat="0">
      <protection locked="0"/>
    </xf>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14" fillId="0" borderId="0"/>
    <xf numFmtId="0" fontId="23" fillId="0" borderId="0"/>
    <xf numFmtId="0" fontId="23" fillId="0" borderId="0"/>
    <xf numFmtId="0" fontId="23" fillId="88" borderId="1" applyNumberFormat="0">
      <protection locked="0"/>
    </xf>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14" fillId="0" borderId="0"/>
    <xf numFmtId="0" fontId="23" fillId="0" borderId="0"/>
    <xf numFmtId="0" fontId="23" fillId="0" borderId="0"/>
    <xf numFmtId="0" fontId="23" fillId="0" borderId="0"/>
    <xf numFmtId="0" fontId="119" fillId="66" borderId="68" applyBorder="0"/>
    <xf numFmtId="0" fontId="119" fillId="66" borderId="68" applyBorder="0"/>
    <xf numFmtId="0" fontId="23" fillId="0" borderId="0"/>
    <xf numFmtId="0" fontId="23" fillId="0" borderId="0"/>
    <xf numFmtId="0" fontId="23" fillId="0" borderId="0"/>
    <xf numFmtId="0" fontId="23" fillId="0" borderId="0"/>
    <xf numFmtId="4" fontId="109" fillId="40" borderId="37" applyNumberFormat="0" applyProtection="0">
      <alignment vertical="center"/>
    </xf>
    <xf numFmtId="4" fontId="109" fillId="40" borderId="37" applyNumberFormat="0" applyProtection="0">
      <alignment vertical="center"/>
    </xf>
    <xf numFmtId="0" fontId="23" fillId="0" borderId="0"/>
    <xf numFmtId="0" fontId="23" fillId="0" borderId="0"/>
    <xf numFmtId="0" fontId="23" fillId="0" borderId="0"/>
    <xf numFmtId="4" fontId="73" fillId="75" borderId="37" applyNumberFormat="0" applyProtection="0">
      <alignment vertical="center"/>
    </xf>
    <xf numFmtId="4" fontId="73" fillId="75" borderId="36" applyNumberFormat="0" applyProtection="0">
      <alignment vertical="center"/>
    </xf>
    <xf numFmtId="0" fontId="23" fillId="0" borderId="0"/>
    <xf numFmtId="0" fontId="23" fillId="0" borderId="0"/>
    <xf numFmtId="4" fontId="73" fillId="75" borderId="36" applyNumberFormat="0" applyProtection="0">
      <alignment vertical="center"/>
    </xf>
    <xf numFmtId="4" fontId="73" fillId="40" borderId="37" applyNumberFormat="0" applyProtection="0">
      <alignment vertical="center"/>
    </xf>
    <xf numFmtId="0" fontId="23" fillId="0" borderId="0"/>
    <xf numFmtId="0" fontId="23" fillId="0" borderId="0"/>
    <xf numFmtId="0" fontId="23" fillId="0" borderId="0"/>
    <xf numFmtId="0" fontId="23" fillId="0" borderId="0"/>
    <xf numFmtId="4" fontId="174" fillId="75" borderId="1" applyNumberFormat="0" applyProtection="0">
      <alignment vertical="center"/>
    </xf>
    <xf numFmtId="4" fontId="174" fillId="75" borderId="1" applyNumberFormat="0" applyProtection="0">
      <alignment vertical="center"/>
    </xf>
    <xf numFmtId="0" fontId="23" fillId="0" borderId="0"/>
    <xf numFmtId="0" fontId="23" fillId="0" borderId="0"/>
    <xf numFmtId="0" fontId="23" fillId="0" borderId="0"/>
    <xf numFmtId="4" fontId="123" fillId="75" borderId="37" applyNumberFormat="0" applyProtection="0">
      <alignment vertical="center"/>
    </xf>
    <xf numFmtId="4" fontId="123" fillId="75" borderId="36" applyNumberFormat="0" applyProtection="0">
      <alignment vertical="center"/>
    </xf>
    <xf numFmtId="0" fontId="23" fillId="0" borderId="0"/>
    <xf numFmtId="0" fontId="23" fillId="0" borderId="0"/>
    <xf numFmtId="4" fontId="123" fillId="75" borderId="36" applyNumberFormat="0" applyProtection="0">
      <alignment vertical="center"/>
    </xf>
    <xf numFmtId="4" fontId="123" fillId="40" borderId="37" applyNumberFormat="0" applyProtection="0">
      <alignment vertical="center"/>
    </xf>
    <xf numFmtId="0" fontId="23" fillId="0" borderId="0"/>
    <xf numFmtId="0" fontId="23" fillId="0" borderId="0"/>
    <xf numFmtId="4" fontId="124" fillId="80" borderId="38">
      <alignment vertical="center"/>
    </xf>
    <xf numFmtId="0" fontId="23" fillId="0" borderId="0"/>
    <xf numFmtId="0" fontId="23" fillId="0" borderId="0"/>
    <xf numFmtId="0" fontId="23" fillId="0" borderId="0"/>
    <xf numFmtId="4" fontId="125" fillId="80" borderId="38">
      <alignment vertical="center"/>
    </xf>
    <xf numFmtId="0" fontId="23" fillId="0" borderId="0"/>
    <xf numFmtId="0" fontId="23" fillId="0" borderId="0"/>
    <xf numFmtId="0" fontId="23" fillId="0" borderId="0"/>
    <xf numFmtId="4" fontId="124" fillId="81" borderId="38">
      <alignment vertical="center"/>
    </xf>
    <xf numFmtId="0" fontId="23" fillId="0" borderId="0"/>
    <xf numFmtId="0" fontId="23" fillId="0" borderId="0"/>
    <xf numFmtId="0" fontId="23" fillId="0" borderId="0"/>
    <xf numFmtId="4" fontId="125" fillId="81" borderId="38">
      <alignment vertical="center"/>
    </xf>
    <xf numFmtId="0" fontId="23" fillId="0" borderId="0"/>
    <xf numFmtId="0" fontId="23" fillId="0" borderId="0"/>
    <xf numFmtId="0" fontId="23" fillId="0" borderId="0"/>
    <xf numFmtId="0" fontId="23" fillId="0" borderId="0"/>
    <xf numFmtId="0" fontId="23" fillId="0" borderId="0"/>
    <xf numFmtId="4" fontId="109" fillId="49" borderId="37" applyNumberFormat="0" applyProtection="0">
      <alignment horizontal="left" vertical="center" indent="1"/>
    </xf>
    <xf numFmtId="4" fontId="109" fillId="49" borderId="37" applyNumberFormat="0" applyProtection="0">
      <alignment horizontal="left" vertical="center" indent="1"/>
    </xf>
    <xf numFmtId="0" fontId="23" fillId="0" borderId="0"/>
    <xf numFmtId="0" fontId="23" fillId="0" borderId="0"/>
    <xf numFmtId="0" fontId="23" fillId="0" borderId="0"/>
    <xf numFmtId="4" fontId="109" fillId="0" borderId="0" applyNumberFormat="0" applyProtection="0">
      <alignment horizontal="left" vertical="center" indent="1"/>
    </xf>
    <xf numFmtId="4" fontId="73" fillId="75" borderId="36" applyNumberFormat="0" applyProtection="0">
      <alignment horizontal="left" vertical="center" indent="1"/>
    </xf>
    <xf numFmtId="0" fontId="23" fillId="0" borderId="0"/>
    <xf numFmtId="0" fontId="23" fillId="0" borderId="0"/>
    <xf numFmtId="4" fontId="73" fillId="75" borderId="36" applyNumberFormat="0" applyProtection="0">
      <alignment horizontal="left" vertical="center" indent="1"/>
    </xf>
    <xf numFmtId="4" fontId="73" fillId="40" borderId="37" applyNumberFormat="0" applyProtection="0">
      <alignment horizontal="left" vertical="center" indent="1"/>
    </xf>
    <xf numFmtId="0" fontId="23" fillId="0" borderId="0"/>
    <xf numFmtId="0" fontId="23" fillId="0" borderId="0"/>
    <xf numFmtId="0" fontId="23" fillId="0" borderId="0"/>
    <xf numFmtId="0" fontId="23" fillId="0" borderId="0"/>
    <xf numFmtId="0" fontId="109" fillId="40" borderId="37" applyNumberFormat="0" applyProtection="0">
      <alignment horizontal="left" vertical="top" indent="1"/>
    </xf>
    <xf numFmtId="0" fontId="109" fillId="40" borderId="37" applyNumberFormat="0" applyProtection="0">
      <alignment horizontal="left" vertical="top" indent="1"/>
    </xf>
    <xf numFmtId="0" fontId="23" fillId="0" borderId="0"/>
    <xf numFmtId="0" fontId="23" fillId="0" borderId="0"/>
    <xf numFmtId="0" fontId="23" fillId="0" borderId="0"/>
    <xf numFmtId="0" fontId="73" fillId="75" borderId="37" applyNumberFormat="0" applyProtection="0">
      <alignment horizontal="left" vertical="top" indent="1"/>
    </xf>
    <xf numFmtId="4" fontId="73" fillId="75" borderId="36" applyNumberFormat="0" applyProtection="0">
      <alignment horizontal="left" vertical="center" indent="1"/>
    </xf>
    <xf numFmtId="0" fontId="23" fillId="0" borderId="0"/>
    <xf numFmtId="0" fontId="23" fillId="0" borderId="0"/>
    <xf numFmtId="4" fontId="73" fillId="75" borderId="36" applyNumberFormat="0" applyProtection="0">
      <alignment horizontal="left" vertical="center" indent="1"/>
    </xf>
    <xf numFmtId="0" fontId="73" fillId="40" borderId="37" applyNumberFormat="0" applyProtection="0">
      <alignment horizontal="left" vertical="top" indent="1"/>
    </xf>
    <xf numFmtId="0" fontId="23" fillId="0" borderId="0"/>
    <xf numFmtId="0" fontId="23" fillId="0" borderId="0"/>
    <xf numFmtId="0" fontId="23" fillId="0" borderId="0"/>
    <xf numFmtId="0" fontId="23" fillId="0" borderId="0"/>
    <xf numFmtId="0" fontId="23" fillId="0" borderId="0"/>
    <xf numFmtId="4" fontId="85" fillId="0" borderId="54" applyNumberFormat="0" applyProtection="0">
      <alignment horizontal="right" vertical="center"/>
    </xf>
    <xf numFmtId="0" fontId="23" fillId="0" borderId="0"/>
    <xf numFmtId="0" fontId="23" fillId="0" borderId="0"/>
    <xf numFmtId="4" fontId="73" fillId="89" borderId="36" applyNumberFormat="0" applyProtection="0">
      <alignment horizontal="right" vertical="center"/>
    </xf>
    <xf numFmtId="4" fontId="85" fillId="0" borderId="54" applyNumberFormat="0" applyProtection="0">
      <alignment horizontal="right" vertical="center"/>
    </xf>
    <xf numFmtId="0" fontId="23" fillId="0" borderId="0"/>
    <xf numFmtId="0" fontId="23" fillId="0" borderId="0"/>
    <xf numFmtId="0" fontId="23" fillId="0" borderId="0"/>
    <xf numFmtId="4" fontId="85" fillId="0" borderId="54" applyNumberFormat="0" applyProtection="0">
      <alignment horizontal="right" vertical="center"/>
    </xf>
    <xf numFmtId="0" fontId="23" fillId="0" borderId="0"/>
    <xf numFmtId="0" fontId="23" fillId="0" borderId="0"/>
    <xf numFmtId="4" fontId="126" fillId="0" borderId="1" applyNumberFormat="0" applyProtection="0">
      <alignment horizontal="right" vertical="center" wrapText="1"/>
    </xf>
    <xf numFmtId="0" fontId="23" fillId="0" borderId="0"/>
    <xf numFmtId="0" fontId="23" fillId="0" borderId="0"/>
    <xf numFmtId="0" fontId="23" fillId="0" borderId="0"/>
    <xf numFmtId="4" fontId="85" fillId="0" borderId="54" applyNumberFormat="0" applyProtection="0">
      <alignment horizontal="right" vertical="center"/>
    </xf>
    <xf numFmtId="4" fontId="73" fillId="89" borderId="36" applyNumberFormat="0" applyProtection="0">
      <alignment horizontal="right" vertical="center"/>
    </xf>
    <xf numFmtId="0" fontId="23" fillId="0" borderId="0"/>
    <xf numFmtId="0" fontId="23" fillId="0" borderId="0"/>
    <xf numFmtId="0" fontId="23" fillId="0" borderId="0"/>
    <xf numFmtId="4" fontId="85" fillId="0" borderId="54" applyNumberFormat="0" applyProtection="0">
      <alignment horizontal="right" vertical="center"/>
    </xf>
    <xf numFmtId="4" fontId="126" fillId="0" borderId="1" applyNumberFormat="0" applyProtection="0">
      <alignment horizontal="right" vertical="center" wrapText="1"/>
    </xf>
    <xf numFmtId="4" fontId="73" fillId="89" borderId="36" applyNumberFormat="0" applyProtection="0">
      <alignment horizontal="right" vertical="center"/>
    </xf>
    <xf numFmtId="0" fontId="23" fillId="0" borderId="0"/>
    <xf numFmtId="4" fontId="73" fillId="89" borderId="36" applyNumberFormat="0" applyProtection="0">
      <alignment horizontal="right" vertical="center"/>
    </xf>
    <xf numFmtId="0" fontId="23" fillId="0" borderId="0"/>
    <xf numFmtId="0" fontId="23" fillId="0" borderId="0"/>
    <xf numFmtId="4" fontId="73" fillId="90" borderId="37" applyNumberFormat="0" applyProtection="0">
      <alignment horizontal="right" vertical="center"/>
    </xf>
    <xf numFmtId="0" fontId="23" fillId="0" borderId="0"/>
    <xf numFmtId="0" fontId="23" fillId="0" borderId="0"/>
    <xf numFmtId="0" fontId="23" fillId="0" borderId="0"/>
    <xf numFmtId="0" fontId="23" fillId="0" borderId="0"/>
    <xf numFmtId="4" fontId="174" fillId="76" borderId="54" applyNumberFormat="0" applyProtection="0">
      <alignment horizontal="right" vertical="center"/>
    </xf>
    <xf numFmtId="4" fontId="174" fillId="76" borderId="54" applyNumberFormat="0" applyProtection="0">
      <alignment horizontal="right" vertical="center"/>
    </xf>
    <xf numFmtId="0" fontId="23" fillId="0" borderId="0"/>
    <xf numFmtId="0" fontId="23" fillId="0" borderId="0"/>
    <xf numFmtId="0" fontId="23" fillId="0" borderId="0"/>
    <xf numFmtId="4" fontId="123" fillId="90" borderId="37" applyNumberFormat="0" applyProtection="0">
      <alignment horizontal="right" vertical="center"/>
    </xf>
    <xf numFmtId="4" fontId="123" fillId="89" borderId="36" applyNumberFormat="0" applyProtection="0">
      <alignment horizontal="right" vertical="center"/>
    </xf>
    <xf numFmtId="0" fontId="23" fillId="0" borderId="0"/>
    <xf numFmtId="0" fontId="23" fillId="0" borderId="0"/>
    <xf numFmtId="4" fontId="123" fillId="89" borderId="36" applyNumberFormat="0" applyProtection="0">
      <alignment horizontal="right" vertical="center"/>
    </xf>
    <xf numFmtId="4" fontId="123" fillId="90" borderId="37" applyNumberFormat="0" applyProtection="0">
      <alignment horizontal="right" vertical="center"/>
    </xf>
    <xf numFmtId="0" fontId="23" fillId="0" borderId="0"/>
    <xf numFmtId="0" fontId="23" fillId="0" borderId="0"/>
    <xf numFmtId="4" fontId="127" fillId="80" borderId="38">
      <alignment vertical="center"/>
    </xf>
    <xf numFmtId="0" fontId="23" fillId="0" borderId="0"/>
    <xf numFmtId="0" fontId="23" fillId="0" borderId="0"/>
    <xf numFmtId="0" fontId="23" fillId="0" borderId="0"/>
    <xf numFmtId="4" fontId="128" fillId="80" borderId="38">
      <alignment vertical="center"/>
    </xf>
    <xf numFmtId="0" fontId="23" fillId="0" borderId="0"/>
    <xf numFmtId="0" fontId="23" fillId="0" borderId="0"/>
    <xf numFmtId="0" fontId="23" fillId="0" borderId="0"/>
    <xf numFmtId="4" fontId="127" fillId="81" borderId="38">
      <alignment vertical="center"/>
    </xf>
    <xf numFmtId="0" fontId="23" fillId="0" borderId="0"/>
    <xf numFmtId="0" fontId="23" fillId="0" borderId="0"/>
    <xf numFmtId="0" fontId="23" fillId="0" borderId="0"/>
    <xf numFmtId="4" fontId="128" fillId="91" borderId="38">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4" fontId="85" fillId="53" borderId="54" applyNumberFormat="0" applyProtection="0">
      <alignment horizontal="left" vertical="center" indent="1"/>
    </xf>
    <xf numFmtId="0" fontId="23" fillId="0" borderId="0"/>
    <xf numFmtId="0" fontId="23" fillId="0" borderId="0"/>
    <xf numFmtId="0" fontId="23" fillId="0" borderId="0"/>
    <xf numFmtId="4" fontId="85" fillId="53" borderId="54" applyNumberFormat="0" applyProtection="0">
      <alignment horizontal="left" vertical="center" indent="1"/>
    </xf>
    <xf numFmtId="0" fontId="23" fillId="0" borderId="0"/>
    <xf numFmtId="0" fontId="23" fillId="0" borderId="0"/>
    <xf numFmtId="4" fontId="126" fillId="0" borderId="1" applyNumberFormat="0" applyProtection="0">
      <alignment horizontal="left" vertical="center" indent="1"/>
    </xf>
    <xf numFmtId="0" fontId="23" fillId="0" borderId="0"/>
    <xf numFmtId="0" fontId="23" fillId="0" borderId="0"/>
    <xf numFmtId="0" fontId="23" fillId="0" borderId="0"/>
    <xf numFmtId="4" fontId="85" fillId="53" borderId="54" applyNumberFormat="0" applyProtection="0">
      <alignment horizontal="left" vertical="center" indent="1"/>
    </xf>
    <xf numFmtId="4" fontId="85" fillId="53" borderId="54" applyNumberFormat="0" applyProtection="0">
      <alignment horizontal="left" vertical="center" indent="1"/>
    </xf>
    <xf numFmtId="0" fontId="23" fillId="0" borderId="0"/>
    <xf numFmtId="0" fontId="23" fillId="0" borderId="0"/>
    <xf numFmtId="0" fontId="23" fillId="0" borderId="0"/>
    <xf numFmtId="0" fontId="23" fillId="131" borderId="36" applyNumberFormat="0" applyProtection="0">
      <alignment horizontal="left" vertical="center" indent="1"/>
    </xf>
    <xf numFmtId="4" fontId="126" fillId="0" borderId="1" applyNumberFormat="0" applyProtection="0">
      <alignment horizontal="left" vertical="center" indent="1"/>
    </xf>
    <xf numFmtId="0" fontId="23" fillId="131" borderId="36"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131" borderId="36" applyNumberFormat="0" applyProtection="0">
      <alignment horizontal="left" vertical="center" indent="1"/>
    </xf>
    <xf numFmtId="4" fontId="73" fillId="105" borderId="37"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0" borderId="0"/>
    <xf numFmtId="0" fontId="23" fillId="0" borderId="0"/>
    <xf numFmtId="0" fontId="118" fillId="92" borderId="1" applyNumberFormat="0" applyProtection="0">
      <alignment horizontal="center" vertical="top" wrapText="1"/>
    </xf>
    <xf numFmtId="0" fontId="23" fillId="0" borderId="0"/>
    <xf numFmtId="0" fontId="23" fillId="0" borderId="0"/>
    <xf numFmtId="0" fontId="23" fillId="0" borderId="0"/>
    <xf numFmtId="0" fontId="109" fillId="105" borderId="37" applyNumberFormat="0" applyProtection="0">
      <alignment horizontal="left" vertical="top" indent="1"/>
    </xf>
    <xf numFmtId="0" fontId="109" fillId="105" borderId="37" applyNumberFormat="0" applyProtection="0">
      <alignment horizontal="left" vertical="top" indent="1"/>
    </xf>
    <xf numFmtId="0" fontId="23" fillId="0" borderId="0"/>
    <xf numFmtId="0" fontId="23" fillId="0" borderId="0"/>
    <xf numFmtId="0" fontId="23" fillId="0" borderId="0"/>
    <xf numFmtId="0" fontId="23" fillId="131" borderId="36" applyNumberFormat="0" applyProtection="0">
      <alignment horizontal="left" vertical="center" indent="1"/>
    </xf>
    <xf numFmtId="0" fontId="118" fillId="92" borderId="1" applyNumberFormat="0" applyProtection="0">
      <alignment horizontal="center" vertical="top" wrapText="1"/>
    </xf>
    <xf numFmtId="0" fontId="23" fillId="131" borderId="36" applyNumberFormat="0" applyProtection="0">
      <alignment horizontal="left" vertical="center" indent="1"/>
    </xf>
    <xf numFmtId="0" fontId="23" fillId="131" borderId="36" applyNumberFormat="0" applyProtection="0">
      <alignment horizontal="left" vertical="center" indent="1"/>
    </xf>
    <xf numFmtId="0" fontId="23" fillId="0" borderId="0"/>
    <xf numFmtId="0" fontId="23" fillId="0" borderId="0"/>
    <xf numFmtId="0" fontId="23" fillId="131" borderId="36" applyNumberFormat="0" applyProtection="0">
      <alignment horizontal="left" vertical="center" indent="1"/>
    </xf>
    <xf numFmtId="0" fontId="73" fillId="105" borderId="37" applyNumberFormat="0" applyProtection="0">
      <alignment horizontal="left" vertical="top" indent="1"/>
    </xf>
    <xf numFmtId="0" fontId="23" fillId="131" borderId="36" applyNumberFormat="0" applyProtection="0">
      <alignment horizontal="left" vertical="center" indent="1"/>
    </xf>
    <xf numFmtId="0" fontId="23" fillId="0" borderId="0"/>
    <xf numFmtId="0" fontId="23" fillId="0" borderId="0"/>
    <xf numFmtId="4" fontId="129" fillId="76" borderId="39">
      <alignment vertical="center"/>
    </xf>
    <xf numFmtId="0" fontId="23" fillId="0" borderId="0"/>
    <xf numFmtId="0" fontId="23" fillId="0" borderId="0"/>
    <xf numFmtId="0" fontId="23" fillId="0" borderId="0"/>
    <xf numFmtId="4" fontId="130" fillId="76" borderId="39">
      <alignment vertical="center"/>
    </xf>
    <xf numFmtId="0" fontId="23" fillId="0" borderId="0"/>
    <xf numFmtId="0" fontId="23" fillId="0" borderId="0"/>
    <xf numFmtId="0" fontId="23" fillId="0" borderId="0"/>
    <xf numFmtId="4" fontId="115" fillId="80" borderId="39">
      <alignment vertical="center"/>
    </xf>
    <xf numFmtId="0" fontId="23" fillId="0" borderId="0"/>
    <xf numFmtId="0" fontId="23" fillId="0" borderId="0"/>
    <xf numFmtId="0" fontId="23" fillId="0" borderId="0"/>
    <xf numFmtId="4" fontId="116" fillId="80" borderId="39">
      <alignment vertical="center"/>
    </xf>
    <xf numFmtId="0" fontId="23" fillId="0" borderId="0"/>
    <xf numFmtId="0" fontId="23" fillId="0" borderId="0"/>
    <xf numFmtId="0" fontId="23" fillId="0" borderId="0"/>
    <xf numFmtId="4" fontId="115" fillId="81" borderId="38">
      <alignment vertical="center"/>
    </xf>
    <xf numFmtId="0" fontId="23" fillId="0" borderId="0"/>
    <xf numFmtId="0" fontId="23" fillId="0" borderId="0"/>
    <xf numFmtId="0" fontId="23" fillId="0" borderId="0"/>
    <xf numFmtId="4" fontId="116" fillId="81" borderId="38">
      <alignment vertical="center"/>
    </xf>
    <xf numFmtId="0" fontId="23" fillId="0" borderId="0"/>
    <xf numFmtId="0" fontId="23" fillId="0" borderId="0"/>
    <xf numFmtId="0" fontId="23" fillId="0" borderId="0"/>
    <xf numFmtId="4" fontId="131" fillId="75" borderId="39">
      <alignment horizontal="left" vertical="center" indent="1"/>
    </xf>
    <xf numFmtId="0" fontId="23" fillId="0" borderId="0"/>
    <xf numFmtId="0" fontId="23" fillId="0" borderId="0"/>
    <xf numFmtId="0" fontId="23" fillId="0" borderId="0"/>
    <xf numFmtId="0" fontId="23" fillId="0" borderId="0"/>
    <xf numFmtId="0" fontId="23" fillId="0" borderId="0"/>
    <xf numFmtId="4" fontId="176" fillId="140" borderId="64" applyNumberFormat="0" applyProtection="0">
      <alignment horizontal="left" vertical="center" indent="1"/>
    </xf>
    <xf numFmtId="4" fontId="176" fillId="140" borderId="64" applyNumberFormat="0" applyProtection="0">
      <alignment horizontal="left" vertical="center" indent="1"/>
    </xf>
    <xf numFmtId="0" fontId="23" fillId="0" borderId="0"/>
    <xf numFmtId="0" fontId="23" fillId="0" borderId="0"/>
    <xf numFmtId="0" fontId="23" fillId="0" borderId="0"/>
    <xf numFmtId="4" fontId="132" fillId="0" borderId="0" applyNumberFormat="0" applyProtection="0">
      <alignment vertical="center"/>
    </xf>
    <xf numFmtId="0" fontId="177" fillId="0" borderId="0"/>
    <xf numFmtId="0" fontId="23" fillId="0" borderId="0"/>
    <xf numFmtId="0" fontId="23" fillId="0" borderId="0"/>
    <xf numFmtId="0" fontId="177" fillId="0" borderId="0"/>
    <xf numFmtId="4" fontId="178" fillId="140" borderId="0" applyNumberFormat="0" applyProtection="0">
      <alignment horizontal="left" vertical="center" indent="1"/>
    </xf>
    <xf numFmtId="0" fontId="23" fillId="0" borderId="0"/>
    <xf numFmtId="0" fontId="23" fillId="0" borderId="0"/>
    <xf numFmtId="0" fontId="23" fillId="0" borderId="0"/>
    <xf numFmtId="0" fontId="23" fillId="0" borderId="0"/>
    <xf numFmtId="0" fontId="85" fillId="141" borderId="1"/>
    <xf numFmtId="0" fontId="85" fillId="141" borderId="1"/>
    <xf numFmtId="0" fontId="23" fillId="0" borderId="0"/>
    <xf numFmtId="0" fontId="23" fillId="0" borderId="0"/>
    <xf numFmtId="0" fontId="23" fillId="0" borderId="0"/>
    <xf numFmtId="0" fontId="85" fillId="141" borderId="1"/>
    <xf numFmtId="0" fontId="23" fillId="0" borderId="0"/>
    <xf numFmtId="0" fontId="23" fillId="0" borderId="0"/>
    <xf numFmtId="0" fontId="85" fillId="141" borderId="1"/>
    <xf numFmtId="0" fontId="85" fillId="141" borderId="1"/>
    <xf numFmtId="0" fontId="23" fillId="0" borderId="0"/>
    <xf numFmtId="0" fontId="23" fillId="0" borderId="0"/>
    <xf numFmtId="0" fontId="23" fillId="0" borderId="0"/>
    <xf numFmtId="0" fontId="23" fillId="0" borderId="0"/>
    <xf numFmtId="4" fontId="179" fillId="88" borderId="54" applyNumberFormat="0" applyProtection="0">
      <alignment horizontal="right" vertical="center"/>
    </xf>
    <xf numFmtId="4" fontId="179" fillId="88" borderId="54" applyNumberFormat="0" applyProtection="0">
      <alignment horizontal="right" vertical="center"/>
    </xf>
    <xf numFmtId="0" fontId="23" fillId="0" borderId="0"/>
    <xf numFmtId="0" fontId="23" fillId="0" borderId="0"/>
    <xf numFmtId="0" fontId="23" fillId="0" borderId="0"/>
    <xf numFmtId="4" fontId="133" fillId="0" borderId="37" applyNumberFormat="0" applyProtection="0">
      <alignment horizontal="right" vertical="center"/>
    </xf>
    <xf numFmtId="4" fontId="133" fillId="89" borderId="36" applyNumberFormat="0" applyProtection="0">
      <alignment horizontal="right" vertical="center"/>
    </xf>
    <xf numFmtId="0" fontId="23" fillId="0" borderId="0"/>
    <xf numFmtId="0" fontId="23" fillId="0" borderId="0"/>
    <xf numFmtId="4" fontId="133" fillId="89" borderId="36" applyNumberFormat="0" applyProtection="0">
      <alignment horizontal="right" vertical="center"/>
    </xf>
    <xf numFmtId="4" fontId="133" fillId="90" borderId="37" applyNumberFormat="0" applyProtection="0">
      <alignment horizontal="right" vertical="center"/>
    </xf>
    <xf numFmtId="0" fontId="23" fillId="0" borderId="0"/>
    <xf numFmtId="0" fontId="23" fillId="0" borderId="0"/>
    <xf numFmtId="1" fontId="23" fillId="0" borderId="2" applyFill="0" applyBorder="0">
      <alignment horizontal="center"/>
    </xf>
    <xf numFmtId="0" fontId="23" fillId="0" borderId="0"/>
    <xf numFmtId="0" fontId="23" fillId="0" borderId="0"/>
    <xf numFmtId="0" fontId="23" fillId="0" borderId="0"/>
    <xf numFmtId="0" fontId="134" fillId="93" borderId="0"/>
    <xf numFmtId="0" fontId="23" fillId="0" borderId="0"/>
    <xf numFmtId="0" fontId="23" fillId="0" borderId="0"/>
    <xf numFmtId="0" fontId="23" fillId="0" borderId="0"/>
    <xf numFmtId="49" fontId="135" fillId="93" borderId="0"/>
    <xf numFmtId="0" fontId="23" fillId="0" borderId="0"/>
    <xf numFmtId="0" fontId="23" fillId="0" borderId="0"/>
    <xf numFmtId="0" fontId="23" fillId="0" borderId="0"/>
    <xf numFmtId="49" fontId="136" fillId="93" borderId="69"/>
    <xf numFmtId="0" fontId="23" fillId="0" borderId="0"/>
    <xf numFmtId="0" fontId="23" fillId="0" borderId="0"/>
    <xf numFmtId="0" fontId="23" fillId="0" borderId="0"/>
    <xf numFmtId="49" fontId="136" fillId="93" borderId="0"/>
    <xf numFmtId="0" fontId="23" fillId="0" borderId="0"/>
    <xf numFmtId="0" fontId="23" fillId="0" borderId="0"/>
    <xf numFmtId="0" fontId="23" fillId="0" borderId="0"/>
    <xf numFmtId="0" fontId="134" fillId="76" borderId="69">
      <protection locked="0"/>
    </xf>
    <xf numFmtId="0" fontId="23" fillId="0" borderId="0"/>
    <xf numFmtId="0" fontId="23" fillId="0" borderId="0"/>
    <xf numFmtId="0" fontId="23" fillId="0" borderId="0"/>
    <xf numFmtId="0" fontId="134" fillId="93" borderId="0"/>
    <xf numFmtId="0" fontId="23" fillId="0" borderId="0"/>
    <xf numFmtId="0" fontId="23" fillId="0" borderId="0"/>
    <xf numFmtId="0" fontId="23" fillId="0" borderId="0"/>
    <xf numFmtId="0" fontId="137" fillId="94" borderId="0"/>
    <xf numFmtId="0" fontId="23" fillId="0" borderId="0"/>
    <xf numFmtId="0" fontId="23" fillId="0" borderId="0"/>
    <xf numFmtId="0" fontId="23" fillId="0" borderId="0"/>
    <xf numFmtId="0" fontId="137" fillId="95" borderId="0"/>
    <xf numFmtId="0" fontId="23" fillId="0" borderId="0"/>
    <xf numFmtId="0" fontId="23" fillId="0" borderId="0"/>
    <xf numFmtId="0" fontId="23" fillId="0" borderId="0"/>
    <xf numFmtId="0" fontId="137" fillId="96" borderId="0"/>
    <xf numFmtId="0" fontId="23" fillId="0" borderId="0"/>
    <xf numFmtId="0" fontId="23" fillId="0" borderId="0"/>
    <xf numFmtId="0" fontId="23" fillId="0" borderId="0"/>
    <xf numFmtId="0" fontId="23" fillId="0" borderId="0"/>
    <xf numFmtId="0" fontId="138" fillId="0" borderId="0" applyNumberFormat="0" applyFill="0" applyBorder="0" applyAlignment="0" applyProtection="0"/>
    <xf numFmtId="0" fontId="138" fillId="0" borderId="0" applyNumberFormat="0" applyFill="0" applyBorder="0" applyAlignment="0" applyProtection="0"/>
    <xf numFmtId="0" fontId="23" fillId="0" borderId="0"/>
    <xf numFmtId="0" fontId="23" fillId="0" borderId="0"/>
    <xf numFmtId="199" fontId="139" fillId="0" borderId="50">
      <alignment horizontal="center"/>
    </xf>
    <xf numFmtId="0" fontId="23" fillId="0" borderId="0"/>
    <xf numFmtId="0" fontId="23" fillId="0" borderId="0"/>
    <xf numFmtId="0" fontId="23" fillId="0" borderId="0"/>
    <xf numFmtId="0" fontId="61" fillId="0" borderId="0"/>
    <xf numFmtId="0" fontId="23" fillId="0" borderId="0"/>
    <xf numFmtId="0" fontId="23" fillId="0" borderId="0"/>
    <xf numFmtId="0" fontId="23" fillId="0" borderId="0"/>
    <xf numFmtId="0" fontId="23" fillId="0" borderId="0"/>
    <xf numFmtId="0" fontId="180" fillId="0" borderId="0" applyNumberFormat="0" applyFill="0" applyBorder="0" applyProtection="0">
      <alignment vertical="center"/>
    </xf>
    <xf numFmtId="0" fontId="181" fillId="0" borderId="0" applyNumberFormat="0" applyFill="0" applyBorder="0" applyProtection="0">
      <alignment horizontal="center" wrapText="1"/>
    </xf>
    <xf numFmtId="0" fontId="181" fillId="0" borderId="0" applyNumberFormat="0" applyFill="0" applyBorder="0" applyProtection="0">
      <alignment horizontal="center" wrapText="1"/>
    </xf>
    <xf numFmtId="0" fontId="182" fillId="0" borderId="0" applyNumberFormat="0" applyFill="0" applyBorder="0" applyAlignment="0" applyProtection="0"/>
    <xf numFmtId="0" fontId="182"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23" fillId="0" borderId="0"/>
    <xf numFmtId="0" fontId="23" fillId="0" borderId="0"/>
    <xf numFmtId="0" fontId="140" fillId="0" borderId="0" applyNumberFormat="0" applyFont="0" applyFill="0" applyBorder="0" applyAlignment="0" applyProtection="0"/>
    <xf numFmtId="0" fontId="23" fillId="0" borderId="0"/>
    <xf numFmtId="207" fontId="181" fillId="0" borderId="0" applyFill="0" applyBorder="0" applyProtection="0">
      <alignment horizontal="center"/>
    </xf>
    <xf numFmtId="207" fontId="181" fillId="0" borderId="0" applyFill="0" applyBorder="0" applyProtection="0">
      <alignment horizontal="center"/>
    </xf>
    <xf numFmtId="0" fontId="23" fillId="0" borderId="0"/>
    <xf numFmtId="207" fontId="183" fillId="0" borderId="0" applyFill="0" applyBorder="0" applyProtection="0">
      <alignment horizontal="center"/>
    </xf>
    <xf numFmtId="0" fontId="23" fillId="0" borderId="0"/>
    <xf numFmtId="0" fontId="23" fillId="0" borderId="0"/>
    <xf numFmtId="209" fontId="23" fillId="0" borderId="0" applyFill="0" applyBorder="0" applyAlignment="0" applyProtection="0">
      <alignment wrapText="1"/>
    </xf>
    <xf numFmtId="207" fontId="183" fillId="0" borderId="0" applyFill="0" applyBorder="0" applyProtection="0">
      <alignment horizontal="center"/>
    </xf>
    <xf numFmtId="0" fontId="23" fillId="0" borderId="0"/>
    <xf numFmtId="216" fontId="181" fillId="0" borderId="0" applyFill="0" applyBorder="0" applyProtection="0">
      <alignment horizontal="center"/>
    </xf>
    <xf numFmtId="216" fontId="181" fillId="0" borderId="0" applyFill="0" applyBorder="0" applyProtection="0">
      <alignment horizontal="center"/>
    </xf>
    <xf numFmtId="0" fontId="23" fillId="0" borderId="0"/>
    <xf numFmtId="41" fontId="27" fillId="0" borderId="0" applyFont="0" applyFill="0" applyBorder="0" applyAlignment="0" applyProtection="0"/>
    <xf numFmtId="0" fontId="23" fillId="0" borderId="0"/>
    <xf numFmtId="0" fontId="23" fillId="0" borderId="0"/>
    <xf numFmtId="216" fontId="183" fillId="0" borderId="0" applyFill="0" applyBorder="0" applyProtection="0">
      <alignment horizontal="center"/>
    </xf>
    <xf numFmtId="216" fontId="183" fillId="0" borderId="0" applyFill="0" applyBorder="0" applyProtection="0">
      <alignment horizontal="center"/>
    </xf>
    <xf numFmtId="0" fontId="183" fillId="0" borderId="0" applyNumberFormat="0" applyFill="0" applyBorder="0" applyProtection="0">
      <alignment wrapText="1"/>
    </xf>
    <xf numFmtId="0" fontId="183" fillId="0" borderId="0" applyNumberFormat="0" applyFill="0" applyBorder="0" applyProtection="0">
      <alignment wrapText="1"/>
    </xf>
    <xf numFmtId="0" fontId="183" fillId="0" borderId="1" applyNumberFormat="0" applyFill="0" applyProtection="0">
      <alignment wrapText="1"/>
    </xf>
    <xf numFmtId="0" fontId="183" fillId="0" borderId="1" applyNumberFormat="0" applyFill="0" applyProtection="0">
      <alignment wrapText="1"/>
    </xf>
    <xf numFmtId="0" fontId="183" fillId="0" borderId="0" applyNumberFormat="0" applyFill="0" applyBorder="0" applyAlignment="0" applyProtection="0"/>
    <xf numFmtId="0" fontId="183" fillId="0" borderId="0" applyNumberFormat="0" applyFill="0" applyBorder="0" applyAlignment="0" applyProtection="0"/>
    <xf numFmtId="0" fontId="23" fillId="0" borderId="51" applyNumberFormat="0" applyFont="0" applyFill="0" applyAlignment="0" applyProtection="0"/>
    <xf numFmtId="0" fontId="23" fillId="0" borderId="51" applyNumberFormat="0" applyFont="0" applyFill="0" applyAlignment="0" applyProtection="0"/>
    <xf numFmtId="0" fontId="23" fillId="0" borderId="51" applyNumberFormat="0" applyFont="0" applyFill="0" applyAlignment="0" applyProtection="0"/>
    <xf numFmtId="0" fontId="23" fillId="0" borderId="51" applyNumberFormat="0" applyFont="0" applyFill="0" applyAlignment="0" applyProtection="0"/>
    <xf numFmtId="0" fontId="23" fillId="0" borderId="0"/>
    <xf numFmtId="0" fontId="23" fillId="0" borderId="3" applyNumberFormat="0" applyFont="0" applyFill="0" applyAlignment="0" applyProtection="0"/>
    <xf numFmtId="0" fontId="23" fillId="0" borderId="3" applyNumberFormat="0" applyFont="0" applyFill="0" applyAlignment="0" applyProtection="0"/>
    <xf numFmtId="0" fontId="23" fillId="0" borderId="0"/>
    <xf numFmtId="0" fontId="23" fillId="0" borderId="3" applyNumberFormat="0" applyFont="0" applyFill="0" applyAlignment="0" applyProtection="0"/>
    <xf numFmtId="0" fontId="23" fillId="0" borderId="0"/>
    <xf numFmtId="0" fontId="31" fillId="0" borderId="0" applyNumberFormat="0" applyFill="0" applyBorder="0">
      <alignment horizontal="center" wrapText="1"/>
    </xf>
    <xf numFmtId="0" fontId="23" fillId="0" borderId="3" applyNumberFormat="0" applyFont="0" applyFill="0" applyAlignment="0" applyProtection="0"/>
    <xf numFmtId="0" fontId="23" fillId="0" borderId="0"/>
    <xf numFmtId="0" fontId="23" fillId="0" borderId="0"/>
    <xf numFmtId="0" fontId="23" fillId="0" borderId="49" applyNumberFormat="0" applyFont="0" applyFill="0" applyAlignment="0" applyProtection="0"/>
    <xf numFmtId="0" fontId="23" fillId="0" borderId="49" applyNumberFormat="0" applyFont="0" applyFill="0" applyAlignment="0" applyProtection="0"/>
    <xf numFmtId="0" fontId="23" fillId="0" borderId="0"/>
    <xf numFmtId="0" fontId="23" fillId="0" borderId="49" applyNumberFormat="0" applyFont="0" applyFill="0" applyAlignment="0" applyProtection="0"/>
    <xf numFmtId="0" fontId="23" fillId="0" borderId="0"/>
    <xf numFmtId="0" fontId="31" fillId="0" borderId="0" applyNumberFormat="0" applyFill="0" applyBorder="0">
      <alignment horizontal="center" wrapText="1"/>
    </xf>
    <xf numFmtId="0" fontId="23" fillId="0" borderId="49" applyNumberFormat="0" applyFont="0" applyFill="0" applyAlignment="0" applyProtection="0"/>
    <xf numFmtId="0" fontId="23" fillId="0" borderId="0"/>
    <xf numFmtId="0" fontId="23" fillId="0" borderId="10" applyNumberFormat="0" applyFont="0" applyFill="0" applyAlignment="0" applyProtection="0"/>
    <xf numFmtId="0" fontId="23" fillId="0" borderId="10" applyNumberFormat="0" applyFont="0" applyFill="0" applyAlignment="0" applyProtection="0"/>
    <xf numFmtId="0" fontId="23" fillId="0" borderId="10" applyNumberFormat="0" applyFont="0" applyFill="0" applyAlignment="0" applyProtection="0"/>
    <xf numFmtId="0" fontId="23" fillId="0" borderId="10"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53" applyNumberFormat="0" applyFont="0" applyFill="0" applyAlignment="0" applyProtection="0"/>
    <xf numFmtId="0" fontId="23" fillId="0" borderId="53" applyNumberFormat="0" applyFont="0" applyFill="0" applyAlignment="0" applyProtection="0"/>
    <xf numFmtId="0" fontId="23" fillId="0" borderId="53" applyNumberFormat="0" applyFont="0" applyFill="0" applyAlignment="0" applyProtection="0"/>
    <xf numFmtId="0" fontId="23" fillId="0" borderId="53" applyNumberFormat="0" applyFont="0" applyFill="0" applyAlignment="0" applyProtection="0"/>
    <xf numFmtId="0" fontId="23" fillId="0" borderId="50" applyNumberFormat="0" applyFont="0" applyFill="0" applyAlignment="0" applyProtection="0"/>
    <xf numFmtId="0" fontId="23" fillId="0" borderId="50" applyNumberFormat="0" applyFont="0" applyFill="0" applyAlignment="0" applyProtection="0"/>
    <xf numFmtId="0" fontId="23" fillId="0" borderId="50" applyNumberFormat="0" applyFont="0" applyFill="0" applyAlignment="0" applyProtection="0"/>
    <xf numFmtId="0" fontId="23" fillId="0" borderId="50" applyNumberFormat="0" applyFont="0" applyFill="0" applyAlignment="0" applyProtection="0"/>
    <xf numFmtId="0" fontId="23" fillId="0" borderId="52" applyNumberFormat="0" applyFont="0" applyFill="0" applyAlignment="0" applyProtection="0"/>
    <xf numFmtId="0" fontId="23" fillId="0" borderId="52" applyNumberFormat="0" applyFont="0" applyFill="0" applyAlignment="0" applyProtection="0"/>
    <xf numFmtId="0" fontId="23" fillId="0" borderId="52" applyNumberFormat="0" applyFont="0" applyFill="0" applyAlignment="0" applyProtection="0"/>
    <xf numFmtId="0" fontId="23" fillId="0" borderId="52" applyNumberFormat="0" applyFont="0" applyFill="0" applyAlignment="0" applyProtection="0"/>
    <xf numFmtId="0" fontId="23" fillId="0" borderId="0"/>
    <xf numFmtId="49" fontId="35" fillId="0" borderId="0" applyFont="0" applyFill="0" applyBorder="0" applyAlignment="0" applyProtection="0"/>
    <xf numFmtId="0" fontId="23" fillId="0" borderId="0"/>
    <xf numFmtId="0" fontId="23" fillId="0" borderId="0"/>
    <xf numFmtId="0" fontId="23" fillId="0" borderId="0"/>
    <xf numFmtId="210" fontId="35" fillId="0" borderId="0" applyFont="0" applyFill="0" applyBorder="0" applyAlignment="0" applyProtection="0"/>
    <xf numFmtId="0" fontId="23" fillId="0" borderId="0"/>
    <xf numFmtId="0" fontId="23" fillId="0" borderId="0"/>
    <xf numFmtId="0" fontId="23" fillId="0" borderId="0"/>
    <xf numFmtId="211" fontId="27" fillId="0" borderId="0" applyFont="0" applyFill="0" applyBorder="0" applyAlignment="0" applyProtection="0"/>
    <xf numFmtId="0" fontId="23" fillId="0" borderId="0"/>
    <xf numFmtId="0" fontId="23" fillId="0" borderId="0"/>
    <xf numFmtId="0" fontId="23" fillId="0" borderId="0"/>
    <xf numFmtId="0" fontId="138" fillId="0" borderId="0" applyNumberFormat="0" applyFill="0" applyBorder="0" applyAlignment="0" applyProtection="0"/>
    <xf numFmtId="0" fontId="23" fillId="0" borderId="0"/>
    <xf numFmtId="0" fontId="23" fillId="0" borderId="0"/>
    <xf numFmtId="0" fontId="23" fillId="0" borderId="0"/>
    <xf numFmtId="0" fontId="143" fillId="0" borderId="0" applyNumberFormat="0" applyFill="0" applyBorder="0" applyAlignment="0" applyProtection="0"/>
    <xf numFmtId="0" fontId="143" fillId="0" borderId="0" applyNumberFormat="0" applyFill="0" applyBorder="0" applyAlignment="0" applyProtection="0"/>
    <xf numFmtId="0" fontId="23" fillId="0" borderId="0"/>
    <xf numFmtId="0" fontId="23" fillId="0" borderId="0"/>
    <xf numFmtId="0" fontId="23" fillId="0" borderId="0"/>
    <xf numFmtId="0" fontId="138" fillId="0" borderId="0" applyNumberFormat="0" applyFill="0" applyBorder="0" applyAlignment="0" applyProtection="0"/>
    <xf numFmtId="0" fontId="154" fillId="0" borderId="0" applyNumberFormat="0" applyFill="0" applyBorder="0" applyAlignment="0" applyProtection="0"/>
    <xf numFmtId="0" fontId="23" fillId="0" borderId="0"/>
    <xf numFmtId="0" fontId="23" fillId="0" borderId="0"/>
    <xf numFmtId="0" fontId="138" fillId="0" borderId="0" applyNumberFormat="0" applyFill="0" applyBorder="0" applyAlignment="0" applyProtection="0"/>
    <xf numFmtId="0" fontId="23" fillId="0" borderId="0"/>
    <xf numFmtId="0" fontId="23" fillId="0" borderId="0"/>
    <xf numFmtId="0" fontId="23" fillId="0" borderId="0"/>
    <xf numFmtId="0" fontId="138" fillId="0" borderId="0" applyNumberFormat="0" applyFill="0" applyBorder="0" applyAlignment="0" applyProtection="0"/>
    <xf numFmtId="0" fontId="23" fillId="0" borderId="0"/>
    <xf numFmtId="0" fontId="23" fillId="0" borderId="0"/>
    <xf numFmtId="0" fontId="23" fillId="0" borderId="0"/>
    <xf numFmtId="0" fontId="138" fillId="0" borderId="0" applyNumberFormat="0" applyFill="0" applyBorder="0" applyAlignment="0" applyProtection="0"/>
    <xf numFmtId="0" fontId="23" fillId="0" borderId="0"/>
    <xf numFmtId="0" fontId="23" fillId="0" borderId="0"/>
    <xf numFmtId="0" fontId="23" fillId="0" borderId="0"/>
    <xf numFmtId="0" fontId="138"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54" fillId="0" borderId="0" applyNumberFormat="0" applyFill="0" applyBorder="0" applyAlignment="0" applyProtection="0"/>
    <xf numFmtId="0" fontId="23" fillId="0" borderId="0"/>
    <xf numFmtId="0" fontId="23" fillId="0" borderId="0"/>
    <xf numFmtId="0" fontId="23" fillId="0" borderId="42" applyNumberFormat="0" applyFill="0" applyBorder="0" applyAlignment="0" applyProtection="0"/>
    <xf numFmtId="0" fontId="23" fillId="0" borderId="0"/>
    <xf numFmtId="0" fontId="23" fillId="0" borderId="42" applyNumberFormat="0" applyFill="0" applyBorder="0" applyAlignment="0" applyProtection="0"/>
    <xf numFmtId="0" fontId="144" fillId="0" borderId="70" applyNumberFormat="0" applyFill="0" applyAlignment="0" applyProtection="0"/>
    <xf numFmtId="0" fontId="23" fillId="0" borderId="0"/>
    <xf numFmtId="0" fontId="23" fillId="0" borderId="0"/>
    <xf numFmtId="0" fontId="144" fillId="0" borderId="71" applyNumberFormat="0" applyFill="0" applyAlignment="0" applyProtection="0"/>
    <xf numFmtId="0" fontId="23" fillId="0" borderId="0"/>
    <xf numFmtId="0" fontId="144" fillId="0" borderId="70" applyNumberFormat="0" applyFill="0" applyAlignment="0" applyProtection="0"/>
    <xf numFmtId="0" fontId="144" fillId="0" borderId="71" applyNumberFormat="0" applyFill="0" applyAlignment="0" applyProtection="0"/>
    <xf numFmtId="0" fontId="23" fillId="0" borderId="0"/>
    <xf numFmtId="0" fontId="23" fillId="0" borderId="42" applyNumberFormat="0" applyFill="0" applyBorder="0" applyAlignment="0" applyProtection="0"/>
    <xf numFmtId="0" fontId="23" fillId="0" borderId="0"/>
    <xf numFmtId="0" fontId="144" fillId="0" borderId="71" applyNumberFormat="0" applyFill="0" applyAlignment="0" applyProtection="0"/>
    <xf numFmtId="0" fontId="23" fillId="0" borderId="0"/>
    <xf numFmtId="0" fontId="23" fillId="0" borderId="42" applyNumberFormat="0" applyFill="0" applyBorder="0" applyAlignment="0" applyProtection="0"/>
    <xf numFmtId="0" fontId="23" fillId="0" borderId="0"/>
    <xf numFmtId="0" fontId="23" fillId="0" borderId="0"/>
    <xf numFmtId="197" fontId="23" fillId="0" borderId="46">
      <protection locked="0"/>
    </xf>
    <xf numFmtId="0" fontId="58" fillId="0" borderId="19" applyNumberFormat="0" applyFill="0" applyAlignment="0" applyProtection="0"/>
    <xf numFmtId="0" fontId="23" fillId="0" borderId="0"/>
    <xf numFmtId="0" fontId="23" fillId="0" borderId="0"/>
    <xf numFmtId="197" fontId="23" fillId="0" borderId="46">
      <protection locked="0"/>
    </xf>
    <xf numFmtId="0" fontId="23" fillId="0" borderId="0"/>
    <xf numFmtId="0" fontId="23" fillId="0" borderId="0"/>
    <xf numFmtId="0" fontId="23" fillId="0" borderId="0"/>
    <xf numFmtId="197" fontId="23" fillId="0" borderId="46">
      <protection locked="0"/>
    </xf>
    <xf numFmtId="0" fontId="23" fillId="0" borderId="0"/>
    <xf numFmtId="0" fontId="23" fillId="0" borderId="0"/>
    <xf numFmtId="0" fontId="23" fillId="0" borderId="0"/>
    <xf numFmtId="197" fontId="23" fillId="0" borderId="46">
      <protection locked="0"/>
    </xf>
    <xf numFmtId="0" fontId="23" fillId="0" borderId="0"/>
    <xf numFmtId="0" fontId="23" fillId="0" borderId="0"/>
    <xf numFmtId="0" fontId="23" fillId="0" borderId="0"/>
    <xf numFmtId="197" fontId="23" fillId="0" borderId="46">
      <protection locked="0"/>
    </xf>
    <xf numFmtId="0" fontId="23" fillId="0" borderId="0"/>
    <xf numFmtId="0" fontId="23" fillId="0" borderId="0"/>
    <xf numFmtId="0" fontId="23" fillId="0" borderId="0"/>
    <xf numFmtId="0" fontId="23" fillId="0" borderId="0"/>
    <xf numFmtId="0" fontId="23" fillId="0" borderId="0"/>
    <xf numFmtId="0" fontId="58" fillId="0" borderId="19" applyNumberFormat="0" applyFill="0" applyAlignment="0" applyProtection="0"/>
    <xf numFmtId="0" fontId="23" fillId="0" borderId="0"/>
    <xf numFmtId="0" fontId="23" fillId="0" borderId="0"/>
    <xf numFmtId="37" fontId="85" fillId="78" borderId="0" applyNumberFormat="0" applyBorder="0" applyAlignment="0" applyProtection="0"/>
    <xf numFmtId="0" fontId="23" fillId="0" borderId="0"/>
    <xf numFmtId="0" fontId="23" fillId="0" borderId="0"/>
    <xf numFmtId="0" fontId="23" fillId="0" borderId="0"/>
    <xf numFmtId="37" fontId="85" fillId="78" borderId="0" applyNumberFormat="0" applyBorder="0" applyAlignment="0" applyProtection="0"/>
    <xf numFmtId="0" fontId="23" fillId="0" borderId="0"/>
    <xf numFmtId="0" fontId="23" fillId="0" borderId="0"/>
    <xf numFmtId="0" fontId="23" fillId="0" borderId="0"/>
    <xf numFmtId="37" fontId="85" fillId="0" borderId="0"/>
    <xf numFmtId="0" fontId="23" fillId="0" borderId="0"/>
    <xf numFmtId="0" fontId="23" fillId="0" borderId="0"/>
    <xf numFmtId="3" fontId="145" fillId="0" borderId="32" applyProtection="0"/>
    <xf numFmtId="0" fontId="23" fillId="0" borderId="0"/>
    <xf numFmtId="0" fontId="23" fillId="0" borderId="0"/>
    <xf numFmtId="170" fontId="146" fillId="0" borderId="0" applyFont="0" applyFill="0" applyBorder="0" applyAlignment="0" applyProtection="0"/>
    <xf numFmtId="0" fontId="23" fillId="0" borderId="0"/>
    <xf numFmtId="0" fontId="23" fillId="0" borderId="0"/>
    <xf numFmtId="0" fontId="23" fillId="0" borderId="0"/>
    <xf numFmtId="212" fontId="86" fillId="0" borderId="0" applyFont="0" applyFill="0" applyBorder="0" applyAlignment="0" applyProtection="0"/>
    <xf numFmtId="0" fontId="23" fillId="0" borderId="0"/>
    <xf numFmtId="0" fontId="23" fillId="0" borderId="0"/>
    <xf numFmtId="0" fontId="23" fillId="0" borderId="0"/>
    <xf numFmtId="213" fontId="86" fillId="0" borderId="0" applyFont="0" applyFill="0" applyBorder="0" applyAlignment="0" applyProtection="0"/>
    <xf numFmtId="0" fontId="23" fillId="0" borderId="0"/>
    <xf numFmtId="0" fontId="23" fillId="0" borderId="0"/>
    <xf numFmtId="0" fontId="23" fillId="0" borderId="0"/>
    <xf numFmtId="214" fontId="86" fillId="0" borderId="0" applyFont="0" applyFill="0" applyBorder="0" applyAlignment="0" applyProtection="0"/>
    <xf numFmtId="0" fontId="23" fillId="0" borderId="0"/>
    <xf numFmtId="0" fontId="23" fillId="0" borderId="0"/>
    <xf numFmtId="0" fontId="23" fillId="0" borderId="0"/>
    <xf numFmtId="0" fontId="147" fillId="0" borderId="0" applyNumberFormat="0" applyFill="0" applyBorder="0" applyAlignment="0" applyProtection="0"/>
    <xf numFmtId="0" fontId="23" fillId="0" borderId="0"/>
    <xf numFmtId="0" fontId="23" fillId="0" borderId="0"/>
    <xf numFmtId="0" fontId="23" fillId="0" borderId="0"/>
    <xf numFmtId="0" fontId="23" fillId="0" borderId="0"/>
    <xf numFmtId="0" fontId="184" fillId="0" borderId="0" applyNumberFormat="0" applyFill="0" applyBorder="0" applyAlignment="0" applyProtection="0"/>
    <xf numFmtId="0" fontId="147" fillId="0" borderId="0" applyNumberFormat="0" applyFill="0" applyBorder="0" applyAlignment="0" applyProtection="0"/>
    <xf numFmtId="0" fontId="23" fillId="0" borderId="0"/>
    <xf numFmtId="0" fontId="184" fillId="0" borderId="0" applyNumberFormat="0" applyFill="0" applyBorder="0" applyAlignment="0" applyProtection="0"/>
    <xf numFmtId="0" fontId="147" fillId="0" borderId="0" applyNumberFormat="0" applyFill="0" applyBorder="0" applyAlignment="0" applyProtection="0"/>
    <xf numFmtId="0" fontId="23" fillId="0" borderId="0"/>
    <xf numFmtId="0" fontId="23" fillId="0" borderId="0"/>
    <xf numFmtId="0" fontId="147" fillId="0" borderId="0" applyNumberFormat="0" applyFill="0" applyBorder="0" applyAlignment="0" applyProtection="0"/>
    <xf numFmtId="0" fontId="23" fillId="0" borderId="0"/>
    <xf numFmtId="0" fontId="23" fillId="0" borderId="0"/>
    <xf numFmtId="0" fontId="23" fillId="0" borderId="0"/>
    <xf numFmtId="0" fontId="147" fillId="0" borderId="0" applyNumberFormat="0" applyFill="0" applyBorder="0" applyAlignment="0" applyProtection="0"/>
    <xf numFmtId="0" fontId="21" fillId="0" borderId="0" applyNumberFormat="0" applyFill="0" applyBorder="0" applyAlignment="0" applyProtection="0"/>
    <xf numFmtId="0" fontId="23" fillId="0" borderId="0"/>
    <xf numFmtId="0" fontId="23" fillId="0" borderId="0"/>
    <xf numFmtId="0" fontId="147" fillId="0" borderId="0" applyNumberFormat="0" applyFill="0" applyBorder="0" applyAlignment="0" applyProtection="0"/>
    <xf numFmtId="0" fontId="23" fillId="0" borderId="0"/>
    <xf numFmtId="0" fontId="23" fillId="0" borderId="0"/>
    <xf numFmtId="0" fontId="23" fillId="0" borderId="0"/>
    <xf numFmtId="0" fontId="147" fillId="0" borderId="0" applyNumberFormat="0" applyFill="0" applyBorder="0" applyAlignment="0" applyProtection="0"/>
    <xf numFmtId="0" fontId="23" fillId="0" borderId="0"/>
    <xf numFmtId="0" fontId="23" fillId="0" borderId="0"/>
    <xf numFmtId="0" fontId="23" fillId="0" borderId="0"/>
    <xf numFmtId="0" fontId="147" fillId="0" borderId="0" applyNumberFormat="0" applyFill="0" applyBorder="0" applyAlignment="0" applyProtection="0"/>
    <xf numFmtId="0" fontId="23" fillId="0" borderId="0"/>
    <xf numFmtId="0" fontId="23" fillId="0" borderId="0"/>
    <xf numFmtId="0" fontId="23" fillId="0" borderId="0"/>
    <xf numFmtId="0" fontId="147"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1" fillId="0" borderId="0" applyNumberFormat="0" applyFill="0" applyBorder="0" applyAlignment="0" applyProtection="0"/>
    <xf numFmtId="0" fontId="23" fillId="0" borderId="0"/>
    <xf numFmtId="0" fontId="23" fillId="0" borderId="0"/>
    <xf numFmtId="1" fontId="23" fillId="0" borderId="0" applyFont="0" applyFill="0" applyBorder="0">
      <alignment horizontal="center"/>
    </xf>
    <xf numFmtId="0" fontId="23" fillId="0" borderId="0"/>
    <xf numFmtId="0" fontId="23" fillId="0" borderId="0"/>
    <xf numFmtId="0" fontId="23" fillId="0" borderId="0"/>
    <xf numFmtId="0" fontId="149" fillId="0" borderId="0" applyFill="0" applyBorder="0" applyAlignment="0" applyProtection="0"/>
    <xf numFmtId="0" fontId="23" fillId="0" borderId="0"/>
    <xf numFmtId="0" fontId="23" fillId="0" borderId="0"/>
    <xf numFmtId="0" fontId="23" fillId="0" borderId="0"/>
    <xf numFmtId="0" fontId="150" fillId="0" borderId="0"/>
    <xf numFmtId="0" fontId="23" fillId="0" borderId="0"/>
    <xf numFmtId="0" fontId="23" fillId="0" borderId="0"/>
    <xf numFmtId="0" fontId="14" fillId="0" borderId="0"/>
    <xf numFmtId="0" fontId="14" fillId="0" borderId="0"/>
    <xf numFmtId="43" fontId="14" fillId="0" borderId="0" applyFont="0" applyFill="0" applyBorder="0" applyAlignment="0" applyProtection="0"/>
    <xf numFmtId="0" fontId="14" fillId="0" borderId="0"/>
    <xf numFmtId="44" fontId="14" fillId="0" borderId="0" applyFont="0" applyFill="0" applyBorder="0" applyAlignment="0" applyProtection="0"/>
    <xf numFmtId="43" fontId="14" fillId="0" borderId="0" applyFont="0" applyFill="0" applyBorder="0" applyAlignment="0" applyProtection="0"/>
    <xf numFmtId="44" fontId="23" fillId="0" borderId="0" applyFont="0" applyFill="0" applyBorder="0" applyAlignment="0" applyProtection="0"/>
    <xf numFmtId="0" fontId="74" fillId="49" borderId="81" applyNumberFormat="0" applyAlignment="0" applyProtection="0"/>
    <xf numFmtId="0" fontId="75" fillId="122" borderId="81" applyNumberFormat="0" applyAlignment="0" applyProtection="0"/>
    <xf numFmtId="0" fontId="159" fillId="123" borderId="82" applyNumberFormat="0" applyAlignment="0" applyProtection="0"/>
    <xf numFmtId="0" fontId="74" fillId="49" borderId="81" applyNumberFormat="0" applyAlignment="0" applyProtection="0"/>
    <xf numFmtId="0" fontId="159" fillId="123" borderId="82" applyNumberFormat="0" applyAlignment="0" applyProtection="0"/>
    <xf numFmtId="0" fontId="159" fillId="123" borderId="82" applyNumberFormat="0" applyAlignment="0" applyProtection="0"/>
    <xf numFmtId="0" fontId="75" fillId="42" borderId="81" applyNumberFormat="0" applyAlignment="0" applyProtection="0"/>
    <xf numFmtId="0" fontId="75" fillId="42" borderId="81" applyNumberFormat="0" applyAlignment="0" applyProtection="0"/>
    <xf numFmtId="0" fontId="75" fillId="42" borderId="81" applyNumberFormat="0" applyAlignment="0" applyProtection="0"/>
    <xf numFmtId="0" fontId="75" fillId="42" borderId="81" applyNumberFormat="0" applyAlignment="0" applyProtection="0"/>
    <xf numFmtId="0" fontId="75" fillId="42" borderId="81" applyNumberFormat="0" applyAlignment="0" applyProtection="0"/>
    <xf numFmtId="0" fontId="75" fillId="42" borderId="81" applyNumberFormat="0" applyAlignment="0" applyProtection="0"/>
    <xf numFmtId="10" fontId="85" fillId="75" borderId="72" applyNumberFormat="0" applyBorder="0" applyAlignment="0" applyProtection="0"/>
    <xf numFmtId="0" fontId="98" fillId="44" borderId="81" applyNumberFormat="0" applyAlignment="0" applyProtection="0"/>
    <xf numFmtId="0" fontId="170" fillId="68" borderId="82" applyNumberFormat="0" applyAlignment="0" applyProtection="0"/>
    <xf numFmtId="0" fontId="98" fillId="44" borderId="81" applyNumberFormat="0" applyAlignment="0" applyProtection="0"/>
    <xf numFmtId="0" fontId="170" fillId="68" borderId="82" applyNumberFormat="0" applyAlignment="0" applyProtection="0"/>
    <xf numFmtId="0" fontId="170" fillId="68" borderId="82"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170" fillId="68" borderId="81" applyNumberFormat="0" applyAlignment="0" applyProtection="0"/>
    <xf numFmtId="0" fontId="98" fillId="44" borderId="81" applyNumberFormat="0" applyAlignment="0" applyProtection="0"/>
    <xf numFmtId="0" fontId="170" fillId="68"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98" fillId="44" borderId="81" applyNumberFormat="0" applyAlignment="0" applyProtection="0"/>
    <xf numFmtId="0" fontId="23" fillId="67" borderId="83" applyNumberFormat="0" applyFont="0" applyAlignment="0" applyProtection="0"/>
    <xf numFmtId="0" fontId="23" fillId="40" borderId="83" applyNumberFormat="0" applyFont="0" applyAlignment="0" applyProtection="0"/>
    <xf numFmtId="0" fontId="85" fillId="67" borderId="82" applyNumberFormat="0" applyFont="0" applyAlignment="0" applyProtection="0"/>
    <xf numFmtId="0" fontId="73" fillId="40" borderId="83" applyNumberFormat="0" applyFont="0" applyAlignment="0" applyProtection="0"/>
    <xf numFmtId="0" fontId="85" fillId="67" borderId="82" applyNumberFormat="0" applyFont="0" applyAlignment="0" applyProtection="0"/>
    <xf numFmtId="0" fontId="73" fillId="40" borderId="83" applyNumberFormat="0" applyFont="0" applyAlignment="0" applyProtection="0"/>
    <xf numFmtId="0" fontId="73" fillId="40" borderId="83" applyNumberFormat="0" applyFont="0" applyAlignment="0" applyProtection="0"/>
    <xf numFmtId="0" fontId="23" fillId="40" borderId="83" applyNumberFormat="0" applyFont="0" applyAlignment="0" applyProtection="0"/>
    <xf numFmtId="0" fontId="85" fillId="67" borderId="82" applyNumberFormat="0" applyFont="0" applyAlignment="0" applyProtection="0"/>
    <xf numFmtId="0" fontId="23" fillId="40" borderId="81" applyNumberFormat="0" applyFont="0" applyAlignment="0" applyProtection="0"/>
    <xf numFmtId="0" fontId="23" fillId="40" borderId="81" applyNumberFormat="0" applyFont="0" applyAlignment="0" applyProtection="0"/>
    <xf numFmtId="0" fontId="85" fillId="67" borderId="82" applyNumberFormat="0" applyFont="0" applyAlignment="0" applyProtection="0"/>
    <xf numFmtId="0" fontId="23" fillId="40" borderId="81" applyNumberFormat="0" applyFont="0" applyAlignment="0" applyProtection="0"/>
    <xf numFmtId="0" fontId="23" fillId="40" borderId="81" applyNumberFormat="0" applyFont="0" applyAlignment="0" applyProtection="0"/>
    <xf numFmtId="0" fontId="23" fillId="40" borderId="81" applyNumberFormat="0" applyFont="0" applyAlignment="0" applyProtection="0"/>
    <xf numFmtId="0" fontId="107" fillId="122" borderId="77" applyNumberFormat="0" applyAlignment="0" applyProtection="0"/>
    <xf numFmtId="0" fontId="107" fillId="123" borderId="77" applyNumberFormat="0" applyAlignment="0" applyProtection="0"/>
    <xf numFmtId="0" fontId="107" fillId="49" borderId="77" applyNumberFormat="0" applyAlignment="0" applyProtection="0"/>
    <xf numFmtId="0" fontId="107" fillId="123" borderId="77" applyNumberFormat="0" applyAlignment="0" applyProtection="0"/>
    <xf numFmtId="0" fontId="107" fillId="49" borderId="77" applyNumberFormat="0" applyAlignment="0" applyProtection="0"/>
    <xf numFmtId="0" fontId="107" fillId="49" borderId="77" applyNumberFormat="0" applyAlignment="0" applyProtection="0"/>
    <xf numFmtId="0" fontId="107" fillId="42" borderId="77" applyNumberFormat="0" applyAlignment="0" applyProtection="0"/>
    <xf numFmtId="0" fontId="107" fillId="42" borderId="77" applyNumberFormat="0" applyAlignment="0" applyProtection="0"/>
    <xf numFmtId="0" fontId="107" fillId="42" borderId="77" applyNumberFormat="0" applyAlignment="0" applyProtection="0"/>
    <xf numFmtId="0" fontId="107" fillId="42" borderId="77" applyNumberFormat="0" applyAlignment="0" applyProtection="0"/>
    <xf numFmtId="0" fontId="107" fillId="42" borderId="77" applyNumberFormat="0" applyAlignment="0" applyProtection="0"/>
    <xf numFmtId="0" fontId="110" fillId="0" borderId="21" applyNumberFormat="0" applyFill="0" applyBorder="0" applyAlignment="0" applyProtection="0">
      <protection hidden="1"/>
    </xf>
    <xf numFmtId="4" fontId="85" fillId="77" borderId="82" applyNumberFormat="0" applyProtection="0">
      <alignment vertical="center"/>
    </xf>
    <xf numFmtId="4" fontId="73" fillId="78" borderId="77" applyNumberFormat="0" applyProtection="0">
      <alignment vertical="center"/>
    </xf>
    <xf numFmtId="4" fontId="85" fillId="77" borderId="82" applyNumberFormat="0" applyProtection="0">
      <alignment vertical="center"/>
    </xf>
    <xf numFmtId="4" fontId="85" fillId="77" borderId="82" applyNumberFormat="0" applyProtection="0">
      <alignment vertical="center"/>
    </xf>
    <xf numFmtId="4" fontId="85" fillId="77" borderId="82" applyNumberFormat="0" applyProtection="0">
      <alignment vertical="center"/>
    </xf>
    <xf numFmtId="4" fontId="73" fillId="78" borderId="77" applyNumberFormat="0" applyProtection="0">
      <alignment vertical="center"/>
    </xf>
    <xf numFmtId="4" fontId="85" fillId="77" borderId="82" applyNumberFormat="0" applyProtection="0">
      <alignment vertical="center"/>
    </xf>
    <xf numFmtId="4" fontId="113" fillId="79" borderId="72" applyNumberFormat="0" applyProtection="0">
      <alignment horizontal="right" vertical="center" wrapText="1"/>
    </xf>
    <xf numFmtId="4" fontId="73" fillId="78" borderId="77" applyNumberFormat="0" applyProtection="0">
      <alignment vertical="center"/>
    </xf>
    <xf numFmtId="4" fontId="73" fillId="78" borderId="77" applyNumberFormat="0" applyProtection="0">
      <alignment vertical="center"/>
    </xf>
    <xf numFmtId="4" fontId="117" fillId="77" borderId="84" applyNumberFormat="0" applyProtection="0">
      <alignment vertical="center"/>
    </xf>
    <xf numFmtId="4" fontId="174" fillId="78" borderId="82" applyNumberFormat="0" applyProtection="0">
      <alignment vertical="center"/>
    </xf>
    <xf numFmtId="4" fontId="174" fillId="78" borderId="82" applyNumberFormat="0" applyProtection="0">
      <alignment vertical="center"/>
    </xf>
    <xf numFmtId="4" fontId="114" fillId="78" borderId="84" applyNumberFormat="0" applyProtection="0">
      <alignment vertical="center"/>
    </xf>
    <xf numFmtId="4" fontId="123" fillId="78" borderId="77" applyNumberFormat="0" applyProtection="0">
      <alignment vertical="center"/>
    </xf>
    <xf numFmtId="4" fontId="123" fillId="78" borderId="77" applyNumberFormat="0" applyProtection="0">
      <alignment vertical="center"/>
    </xf>
    <xf numFmtId="4" fontId="114" fillId="77" borderId="84" applyNumberFormat="0" applyProtection="0">
      <alignment vertical="center"/>
    </xf>
    <xf numFmtId="4" fontId="85" fillId="78" borderId="82" applyNumberFormat="0" applyProtection="0">
      <alignment horizontal="left" vertical="center" indent="1"/>
    </xf>
    <xf numFmtId="4" fontId="85" fillId="78" borderId="82" applyNumberFormat="0" applyProtection="0">
      <alignment horizontal="left" vertical="center" indent="1"/>
    </xf>
    <xf numFmtId="4" fontId="85" fillId="78" borderId="82" applyNumberFormat="0" applyProtection="0">
      <alignment horizontal="left" vertical="center" indent="1"/>
    </xf>
    <xf numFmtId="4" fontId="85" fillId="78" borderId="82" applyNumberFormat="0" applyProtection="0">
      <alignment horizontal="left" vertical="center" indent="1"/>
    </xf>
    <xf numFmtId="4" fontId="113" fillId="79" borderId="72" applyNumberFormat="0" applyProtection="0">
      <alignment horizontal="left" vertical="center" indent="1"/>
    </xf>
    <xf numFmtId="4" fontId="73" fillId="78" borderId="77" applyNumberFormat="0" applyProtection="0">
      <alignment horizontal="left" vertical="center" indent="1"/>
    </xf>
    <xf numFmtId="4" fontId="73" fillId="78" borderId="77" applyNumberFormat="0" applyProtection="0">
      <alignment horizontal="left" vertical="center" indent="1"/>
    </xf>
    <xf numFmtId="4" fontId="117" fillId="77" borderId="84" applyNumberFormat="0" applyProtection="0">
      <alignment horizontal="left" vertical="center" indent="1"/>
    </xf>
    <xf numFmtId="0" fontId="175" fillId="77" borderId="84" applyNumberFormat="0" applyProtection="0">
      <alignment horizontal="left" vertical="top" indent="1"/>
    </xf>
    <xf numFmtId="0" fontId="175" fillId="77" borderId="84" applyNumberFormat="0" applyProtection="0">
      <alignment horizontal="left" vertical="top" indent="1"/>
    </xf>
    <xf numFmtId="0" fontId="117" fillId="78" borderId="84" applyNumberFormat="0" applyProtection="0">
      <alignment horizontal="left" vertical="top" indent="1"/>
    </xf>
    <xf numFmtId="4" fontId="73" fillId="78" borderId="77" applyNumberFormat="0" applyProtection="0">
      <alignment horizontal="left" vertical="center" indent="1"/>
    </xf>
    <xf numFmtId="4" fontId="73" fillId="78" borderId="77" applyNumberFormat="0" applyProtection="0">
      <alignment horizontal="left" vertical="center" indent="1"/>
    </xf>
    <xf numFmtId="0" fontId="117" fillId="77" borderId="84" applyNumberFormat="0" applyProtection="0">
      <alignment horizontal="left" vertical="top" indent="1"/>
    </xf>
    <xf numFmtId="4" fontId="85" fillId="53" borderId="82" applyNumberFormat="0" applyProtection="0">
      <alignment horizontal="left" vertical="center" indent="1"/>
    </xf>
    <xf numFmtId="4" fontId="85" fillId="53" borderId="82" applyNumberFormat="0" applyProtection="0">
      <alignment horizontal="left" vertical="center" indent="1"/>
    </xf>
    <xf numFmtId="4" fontId="118" fillId="82" borderId="72" applyNumberFormat="0" applyProtection="0">
      <alignment horizontal="left" vertical="center"/>
    </xf>
    <xf numFmtId="4" fontId="85" fillId="53" borderId="82" applyNumberFormat="0" applyProtection="0">
      <alignment horizontal="left" vertical="center" indent="1"/>
    </xf>
    <xf numFmtId="4" fontId="85" fillId="53" borderId="82" applyNumberFormat="0" applyProtection="0">
      <alignment horizontal="left" vertical="center" indent="1"/>
    </xf>
    <xf numFmtId="0" fontId="23" fillId="131" borderId="77" applyNumberFormat="0" applyProtection="0">
      <alignment horizontal="left" vertical="center" indent="1"/>
    </xf>
    <xf numFmtId="4" fontId="118" fillId="82" borderId="72" applyNumberFormat="0" applyProtection="0">
      <alignment horizontal="left" vertical="center"/>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4" fontId="85" fillId="37" borderId="82" applyNumberFormat="0" applyProtection="0">
      <alignment horizontal="right" vertical="center"/>
    </xf>
    <xf numFmtId="4" fontId="85" fillId="37" borderId="82" applyNumberFormat="0" applyProtection="0">
      <alignment horizontal="right" vertical="center"/>
    </xf>
    <xf numFmtId="4" fontId="85" fillId="37" borderId="82" applyNumberFormat="0" applyProtection="0">
      <alignment horizontal="right" vertical="center"/>
    </xf>
    <xf numFmtId="4" fontId="85" fillId="37" borderId="82" applyNumberFormat="0" applyProtection="0">
      <alignment horizontal="right" vertical="center"/>
    </xf>
    <xf numFmtId="4" fontId="73" fillId="37" borderId="84" applyNumberFormat="0" applyProtection="0">
      <alignment horizontal="right" vertical="center"/>
    </xf>
    <xf numFmtId="4" fontId="73" fillId="99" borderId="77" applyNumberFormat="0" applyProtection="0">
      <alignment horizontal="right" vertical="center"/>
    </xf>
    <xf numFmtId="4" fontId="73" fillId="99" borderId="77" applyNumberFormat="0" applyProtection="0">
      <alignment horizontal="right" vertical="center"/>
    </xf>
    <xf numFmtId="4" fontId="73" fillId="37" borderId="84" applyNumberFormat="0" applyProtection="0">
      <alignment horizontal="right" vertical="center"/>
    </xf>
    <xf numFmtId="4" fontId="85" fillId="132" borderId="82" applyNumberFormat="0" applyProtection="0">
      <alignment horizontal="right" vertical="center"/>
    </xf>
    <xf numFmtId="4" fontId="85" fillId="132" borderId="82" applyNumberFormat="0" applyProtection="0">
      <alignment horizontal="right" vertical="center"/>
    </xf>
    <xf numFmtId="4" fontId="85" fillId="132" borderId="82" applyNumberFormat="0" applyProtection="0">
      <alignment horizontal="right" vertical="center"/>
    </xf>
    <xf numFmtId="4" fontId="85" fillId="132" borderId="82" applyNumberFormat="0" applyProtection="0">
      <alignment horizontal="right" vertical="center"/>
    </xf>
    <xf numFmtId="4" fontId="73" fillId="38" borderId="84" applyNumberFormat="0" applyProtection="0">
      <alignment horizontal="right" vertical="center"/>
    </xf>
    <xf numFmtId="4" fontId="73" fillId="133" borderId="77" applyNumberFormat="0" applyProtection="0">
      <alignment horizontal="right" vertical="center"/>
    </xf>
    <xf numFmtId="4" fontId="73" fillId="133" borderId="77" applyNumberFormat="0" applyProtection="0">
      <alignment horizontal="right" vertical="center"/>
    </xf>
    <xf numFmtId="4" fontId="73" fillId="38" borderId="84" applyNumberFormat="0" applyProtection="0">
      <alignment horizontal="right" vertical="center"/>
    </xf>
    <xf numFmtId="4" fontId="85" fillId="62" borderId="85" applyNumberFormat="0" applyProtection="0">
      <alignment horizontal="right" vertical="center"/>
    </xf>
    <xf numFmtId="4" fontId="85" fillId="62" borderId="85" applyNumberFormat="0" applyProtection="0">
      <alignment horizontal="right" vertical="center"/>
    </xf>
    <xf numFmtId="4" fontId="85" fillId="62" borderId="85" applyNumberFormat="0" applyProtection="0">
      <alignment horizontal="right" vertical="center"/>
    </xf>
    <xf numFmtId="4" fontId="85" fillId="62" borderId="85" applyNumberFormat="0" applyProtection="0">
      <alignment horizontal="right" vertical="center"/>
    </xf>
    <xf numFmtId="4" fontId="73" fillId="62" borderId="84" applyNumberFormat="0" applyProtection="0">
      <alignment horizontal="right" vertical="center"/>
    </xf>
    <xf numFmtId="4" fontId="73" fillId="91" borderId="77" applyNumberFormat="0" applyProtection="0">
      <alignment horizontal="right" vertical="center"/>
    </xf>
    <xf numFmtId="4" fontId="73" fillId="91" borderId="77" applyNumberFormat="0" applyProtection="0">
      <alignment horizontal="right" vertical="center"/>
    </xf>
    <xf numFmtId="4" fontId="73" fillId="62" borderId="84" applyNumberFormat="0" applyProtection="0">
      <alignment horizontal="right" vertical="center"/>
    </xf>
    <xf numFmtId="4" fontId="85" fillId="50" borderId="82" applyNumberFormat="0" applyProtection="0">
      <alignment horizontal="right" vertical="center"/>
    </xf>
    <xf numFmtId="4" fontId="85" fillId="50" borderId="82" applyNumberFormat="0" applyProtection="0">
      <alignment horizontal="right" vertical="center"/>
    </xf>
    <xf numFmtId="4" fontId="85" fillId="50" borderId="82" applyNumberFormat="0" applyProtection="0">
      <alignment horizontal="right" vertical="center"/>
    </xf>
    <xf numFmtId="4" fontId="85" fillId="50" borderId="82" applyNumberFormat="0" applyProtection="0">
      <alignment horizontal="right" vertical="center"/>
    </xf>
    <xf numFmtId="4" fontId="73" fillId="50" borderId="84" applyNumberFormat="0" applyProtection="0">
      <alignment horizontal="right" vertical="center"/>
    </xf>
    <xf numFmtId="4" fontId="73" fillId="96" borderId="77" applyNumberFormat="0" applyProtection="0">
      <alignment horizontal="right" vertical="center"/>
    </xf>
    <xf numFmtId="4" fontId="73" fillId="96" borderId="77" applyNumberFormat="0" applyProtection="0">
      <alignment horizontal="right" vertical="center"/>
    </xf>
    <xf numFmtId="4" fontId="73" fillId="50" borderId="84" applyNumberFormat="0" applyProtection="0">
      <alignment horizontal="right" vertical="center"/>
    </xf>
    <xf numFmtId="4" fontId="85" fillId="54" borderId="82" applyNumberFormat="0" applyProtection="0">
      <alignment horizontal="right" vertical="center"/>
    </xf>
    <xf numFmtId="4" fontId="85" fillId="54" borderId="82" applyNumberFormat="0" applyProtection="0">
      <alignment horizontal="right" vertical="center"/>
    </xf>
    <xf numFmtId="4" fontId="85" fillId="54" borderId="82" applyNumberFormat="0" applyProtection="0">
      <alignment horizontal="right" vertical="center"/>
    </xf>
    <xf numFmtId="4" fontId="85" fillId="54" borderId="82" applyNumberFormat="0" applyProtection="0">
      <alignment horizontal="right" vertical="center"/>
    </xf>
    <xf numFmtId="4" fontId="73" fillId="54" borderId="84" applyNumberFormat="0" applyProtection="0">
      <alignment horizontal="right" vertical="center"/>
    </xf>
    <xf numFmtId="4" fontId="73" fillId="134" borderId="77" applyNumberFormat="0" applyProtection="0">
      <alignment horizontal="right" vertical="center"/>
    </xf>
    <xf numFmtId="4" fontId="73" fillId="134" borderId="77" applyNumberFormat="0" applyProtection="0">
      <alignment horizontal="right" vertical="center"/>
    </xf>
    <xf numFmtId="4" fontId="73" fillId="54" borderId="84" applyNumberFormat="0" applyProtection="0">
      <alignment horizontal="right" vertical="center"/>
    </xf>
    <xf numFmtId="4" fontId="85" fillId="69" borderId="82" applyNumberFormat="0" applyProtection="0">
      <alignment horizontal="right" vertical="center"/>
    </xf>
    <xf numFmtId="4" fontId="85" fillId="69" borderId="82" applyNumberFormat="0" applyProtection="0">
      <alignment horizontal="right" vertical="center"/>
    </xf>
    <xf numFmtId="4" fontId="85" fillId="69" borderId="82" applyNumberFormat="0" applyProtection="0">
      <alignment horizontal="right" vertical="center"/>
    </xf>
    <xf numFmtId="4" fontId="85" fillId="69" borderId="82" applyNumberFormat="0" applyProtection="0">
      <alignment horizontal="right" vertical="center"/>
    </xf>
    <xf numFmtId="4" fontId="73" fillId="69" borderId="84" applyNumberFormat="0" applyProtection="0">
      <alignment horizontal="right" vertical="center"/>
    </xf>
    <xf numFmtId="4" fontId="73" fillId="100" borderId="77" applyNumberFormat="0" applyProtection="0">
      <alignment horizontal="right" vertical="center"/>
    </xf>
    <xf numFmtId="4" fontId="73" fillId="100" borderId="77" applyNumberFormat="0" applyProtection="0">
      <alignment horizontal="right" vertical="center"/>
    </xf>
    <xf numFmtId="4" fontId="73" fillId="69" borderId="84" applyNumberFormat="0" applyProtection="0">
      <alignment horizontal="right" vertical="center"/>
    </xf>
    <xf numFmtId="4" fontId="85" fillId="48" borderId="82" applyNumberFormat="0" applyProtection="0">
      <alignment horizontal="right" vertical="center"/>
    </xf>
    <xf numFmtId="4" fontId="85" fillId="48" borderId="82" applyNumberFormat="0" applyProtection="0">
      <alignment horizontal="right" vertical="center"/>
    </xf>
    <xf numFmtId="4" fontId="85" fillId="48" borderId="82" applyNumberFormat="0" applyProtection="0">
      <alignment horizontal="right" vertical="center"/>
    </xf>
    <xf numFmtId="4" fontId="85" fillId="48" borderId="82" applyNumberFormat="0" applyProtection="0">
      <alignment horizontal="right" vertical="center"/>
    </xf>
    <xf numFmtId="4" fontId="73" fillId="48" borderId="84" applyNumberFormat="0" applyProtection="0">
      <alignment horizontal="right" vertical="center"/>
    </xf>
    <xf numFmtId="4" fontId="73" fillId="135" borderId="77" applyNumberFormat="0" applyProtection="0">
      <alignment horizontal="right" vertical="center"/>
    </xf>
    <xf numFmtId="4" fontId="73" fillId="135" borderId="77" applyNumberFormat="0" applyProtection="0">
      <alignment horizontal="right" vertical="center"/>
    </xf>
    <xf numFmtId="4" fontId="73" fillId="48" borderId="84" applyNumberFormat="0" applyProtection="0">
      <alignment horizontal="right" vertical="center"/>
    </xf>
    <xf numFmtId="4" fontId="85" fillId="73" borderId="82" applyNumberFormat="0" applyProtection="0">
      <alignment horizontal="right" vertical="center"/>
    </xf>
    <xf numFmtId="4" fontId="85" fillId="73" borderId="82" applyNumberFormat="0" applyProtection="0">
      <alignment horizontal="right" vertical="center"/>
    </xf>
    <xf numFmtId="4" fontId="85" fillId="73" borderId="82" applyNumberFormat="0" applyProtection="0">
      <alignment horizontal="right" vertical="center"/>
    </xf>
    <xf numFmtId="4" fontId="85" fillId="73" borderId="82" applyNumberFormat="0" applyProtection="0">
      <alignment horizontal="right" vertical="center"/>
    </xf>
    <xf numFmtId="4" fontId="73" fillId="73" borderId="84" applyNumberFormat="0" applyProtection="0">
      <alignment horizontal="right" vertical="center"/>
    </xf>
    <xf numFmtId="4" fontId="73" fillId="136" borderId="77" applyNumberFormat="0" applyProtection="0">
      <alignment horizontal="right" vertical="center"/>
    </xf>
    <xf numFmtId="4" fontId="73" fillId="136" borderId="77" applyNumberFormat="0" applyProtection="0">
      <alignment horizontal="right" vertical="center"/>
    </xf>
    <xf numFmtId="4" fontId="73" fillId="73" borderId="84" applyNumberFormat="0" applyProtection="0">
      <alignment horizontal="right" vertical="center"/>
    </xf>
    <xf numFmtId="4" fontId="85" fillId="47" borderId="82" applyNumberFormat="0" applyProtection="0">
      <alignment horizontal="right" vertical="center"/>
    </xf>
    <xf numFmtId="4" fontId="85" fillId="47" borderId="82" applyNumberFormat="0" applyProtection="0">
      <alignment horizontal="right" vertical="center"/>
    </xf>
    <xf numFmtId="4" fontId="85" fillId="47" borderId="82" applyNumberFormat="0" applyProtection="0">
      <alignment horizontal="right" vertical="center"/>
    </xf>
    <xf numFmtId="4" fontId="85" fillId="47" borderId="82" applyNumberFormat="0" applyProtection="0">
      <alignment horizontal="right" vertical="center"/>
    </xf>
    <xf numFmtId="4" fontId="73" fillId="47" borderId="84" applyNumberFormat="0" applyProtection="0">
      <alignment horizontal="right" vertical="center"/>
    </xf>
    <xf numFmtId="4" fontId="73" fillId="95" borderId="77" applyNumberFormat="0" applyProtection="0">
      <alignment horizontal="right" vertical="center"/>
    </xf>
    <xf numFmtId="4" fontId="73" fillId="95" borderId="77" applyNumberFormat="0" applyProtection="0">
      <alignment horizontal="right" vertical="center"/>
    </xf>
    <xf numFmtId="4" fontId="73" fillId="47" borderId="84" applyNumberFormat="0" applyProtection="0">
      <alignment horizontal="right" vertical="center"/>
    </xf>
    <xf numFmtId="4" fontId="85" fillId="137" borderId="85" applyNumberFormat="0" applyProtection="0">
      <alignment horizontal="left" vertical="center" indent="1"/>
    </xf>
    <xf numFmtId="4" fontId="85" fillId="137" borderId="85" applyNumberFormat="0" applyProtection="0">
      <alignment horizontal="left" vertical="center" indent="1"/>
    </xf>
    <xf numFmtId="4" fontId="85" fillId="137" borderId="85" applyNumberFormat="0" applyProtection="0">
      <alignment horizontal="left" vertical="center" indent="1"/>
    </xf>
    <xf numFmtId="4" fontId="85" fillId="137" borderId="85" applyNumberFormat="0" applyProtection="0">
      <alignment horizontal="left" vertical="center" indent="1"/>
    </xf>
    <xf numFmtId="4" fontId="117" fillId="0" borderId="72" applyNumberFormat="0" applyProtection="0">
      <alignment horizontal="left" vertical="center" indent="1"/>
    </xf>
    <xf numFmtId="4" fontId="117" fillId="138" borderId="77" applyNumberFormat="0" applyProtection="0">
      <alignment horizontal="left" vertical="center" indent="1"/>
    </xf>
    <xf numFmtId="4" fontId="117" fillId="138" borderId="77" applyNumberFormat="0" applyProtection="0">
      <alignment horizontal="left" vertical="center" indent="1"/>
    </xf>
    <xf numFmtId="4" fontId="23" fillId="66" borderId="85" applyNumberFormat="0" applyProtection="0">
      <alignment horizontal="left" vertical="center" indent="1"/>
    </xf>
    <xf numFmtId="4" fontId="23" fillId="66" borderId="85" applyNumberFormat="0" applyProtection="0">
      <alignment horizontal="left" vertical="center" indent="1"/>
    </xf>
    <xf numFmtId="4" fontId="73" fillId="0" borderId="72" applyNumberFormat="0" applyProtection="0">
      <alignment horizontal="left" vertical="center" indent="1"/>
    </xf>
    <xf numFmtId="4" fontId="73" fillId="89" borderId="86" applyNumberFormat="0" applyProtection="0">
      <alignment horizontal="left" vertical="center" indent="1"/>
    </xf>
    <xf numFmtId="4" fontId="73" fillId="89" borderId="86" applyNumberFormat="0" applyProtection="0">
      <alignment horizontal="left" vertical="center" indent="1"/>
    </xf>
    <xf numFmtId="4" fontId="23" fillId="66" borderId="85" applyNumberFormat="0" applyProtection="0">
      <alignment horizontal="left" vertical="center" indent="1"/>
    </xf>
    <xf numFmtId="4" fontId="23" fillId="66" borderId="85" applyNumberFormat="0" applyProtection="0">
      <alignment horizontal="left" vertical="center" indent="1"/>
    </xf>
    <xf numFmtId="4" fontId="85" fillId="105" borderId="82" applyNumberFormat="0" applyProtection="0">
      <alignment horizontal="right" vertical="center"/>
    </xf>
    <xf numFmtId="4" fontId="85" fillId="105" borderId="82" applyNumberFormat="0" applyProtection="0">
      <alignment horizontal="right" vertical="center"/>
    </xf>
    <xf numFmtId="4" fontId="85" fillId="105" borderId="82" applyNumberFormat="0" applyProtection="0">
      <alignment horizontal="right" vertical="center"/>
    </xf>
    <xf numFmtId="4" fontId="85" fillId="105" borderId="82" applyNumberFormat="0" applyProtection="0">
      <alignment horizontal="right" vertical="center"/>
    </xf>
    <xf numFmtId="0" fontId="23" fillId="131" borderId="77" applyNumberFormat="0" applyProtection="0">
      <alignment horizontal="left" vertical="center" indent="1"/>
    </xf>
    <xf numFmtId="4" fontId="121" fillId="49" borderId="84" applyNumberFormat="0" applyProtection="0">
      <alignment horizontal="center" vertical="center"/>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4" fontId="73" fillId="105" borderId="84" applyNumberFormat="0" applyProtection="0">
      <alignment horizontal="right" vertical="center"/>
    </xf>
    <xf numFmtId="0" fontId="23" fillId="131" borderId="77" applyNumberFormat="0" applyProtection="0">
      <alignment horizontal="left" vertical="center" indent="1"/>
    </xf>
    <xf numFmtId="4" fontId="85" fillId="90" borderId="85" applyNumberFormat="0" applyProtection="0">
      <alignment horizontal="left" vertical="center" indent="1"/>
    </xf>
    <xf numFmtId="4" fontId="85" fillId="90" borderId="85" applyNumberFormat="0" applyProtection="0">
      <alignment horizontal="left" vertical="center" indent="1"/>
    </xf>
    <xf numFmtId="4" fontId="85" fillId="90" borderId="85" applyNumberFormat="0" applyProtection="0">
      <alignment horizontal="left" vertical="center" indent="1"/>
    </xf>
    <xf numFmtId="4" fontId="85" fillId="90" borderId="85" applyNumberFormat="0" applyProtection="0">
      <alignment horizontal="left" vertical="center" indent="1"/>
    </xf>
    <xf numFmtId="4" fontId="73" fillId="89" borderId="77" applyNumberFormat="0" applyProtection="0">
      <alignment horizontal="left" vertical="center" indent="1"/>
    </xf>
    <xf numFmtId="4" fontId="73" fillId="89" borderId="77" applyNumberFormat="0" applyProtection="0">
      <alignment horizontal="left" vertical="center" indent="1"/>
    </xf>
    <xf numFmtId="4" fontId="85" fillId="105" borderId="85" applyNumberFormat="0" applyProtection="0">
      <alignment horizontal="left" vertical="center" indent="1"/>
    </xf>
    <xf numFmtId="4" fontId="85" fillId="105" borderId="85" applyNumberFormat="0" applyProtection="0">
      <alignment horizontal="left" vertical="center" indent="1"/>
    </xf>
    <xf numFmtId="4" fontId="85" fillId="105" borderId="85" applyNumberFormat="0" applyProtection="0">
      <alignment horizontal="left" vertical="center" indent="1"/>
    </xf>
    <xf numFmtId="4" fontId="85" fillId="105" borderId="85" applyNumberFormat="0" applyProtection="0">
      <alignment horizontal="left" vertical="center" indent="1"/>
    </xf>
    <xf numFmtId="4" fontId="73" fillId="139" borderId="77" applyNumberFormat="0" applyProtection="0">
      <alignment horizontal="left" vertical="center" indent="1"/>
    </xf>
    <xf numFmtId="4" fontId="73" fillId="139" borderId="77" applyNumberFormat="0" applyProtection="0">
      <alignment horizontal="left" vertical="center" indent="1"/>
    </xf>
    <xf numFmtId="0" fontId="85" fillId="49" borderId="82" applyNumberFormat="0" applyProtection="0">
      <alignment horizontal="left" vertical="center" indent="1"/>
    </xf>
    <xf numFmtId="0" fontId="85" fillId="49" borderId="82" applyNumberFormat="0" applyProtection="0">
      <alignment horizontal="left" vertical="center" indent="1"/>
    </xf>
    <xf numFmtId="0" fontId="118" fillId="85" borderId="72" applyNumberFormat="0" applyProtection="0">
      <alignment horizontal="left" vertical="center" indent="2"/>
    </xf>
    <xf numFmtId="0" fontId="85" fillId="49" borderId="82" applyNumberFormat="0" applyProtection="0">
      <alignment horizontal="left" vertical="center" indent="1"/>
    </xf>
    <xf numFmtId="0" fontId="85" fillId="49" borderId="82" applyNumberFormat="0" applyProtection="0">
      <alignment horizontal="left" vertical="center" indent="1"/>
    </xf>
    <xf numFmtId="0" fontId="23" fillId="139" borderId="77" applyNumberFormat="0" applyProtection="0">
      <alignment horizontal="left" vertical="center" indent="1"/>
    </xf>
    <xf numFmtId="0" fontId="118" fillId="85" borderId="72" applyNumberFormat="0" applyProtection="0">
      <alignment horizontal="left" vertical="center" indent="2"/>
    </xf>
    <xf numFmtId="0" fontId="23" fillId="139" borderId="77" applyNumberFormat="0" applyProtection="0">
      <alignment horizontal="left" vertical="center" indent="1"/>
    </xf>
    <xf numFmtId="0" fontId="23" fillId="139" borderId="77" applyNumberFormat="0" applyProtection="0">
      <alignment horizontal="left" vertical="center" indent="1"/>
    </xf>
    <xf numFmtId="0" fontId="23" fillId="139" borderId="77" applyNumberFormat="0" applyProtection="0">
      <alignment horizontal="left" vertical="center" indent="1"/>
    </xf>
    <xf numFmtId="0" fontId="23" fillId="66" borderId="84" applyNumberFormat="0" applyProtection="0">
      <alignment horizontal="left" vertical="center" indent="1"/>
    </xf>
    <xf numFmtId="0" fontId="23" fillId="139" borderId="77" applyNumberFormat="0" applyProtection="0">
      <alignment horizontal="left" vertical="center" indent="1"/>
    </xf>
    <xf numFmtId="0" fontId="23" fillId="84" borderId="84" applyNumberFormat="0" applyProtection="0">
      <alignment horizontal="left" vertical="top" indent="1"/>
    </xf>
    <xf numFmtId="0" fontId="85" fillId="66" borderId="84" applyNumberFormat="0" applyProtection="0">
      <alignment horizontal="left" vertical="top" indent="1"/>
    </xf>
    <xf numFmtId="0" fontId="85" fillId="66" borderId="84" applyNumberFormat="0" applyProtection="0">
      <alignment horizontal="left" vertical="top" indent="1"/>
    </xf>
    <xf numFmtId="0" fontId="23" fillId="139" borderId="77" applyNumberFormat="0" applyProtection="0">
      <alignment horizontal="left" vertical="center" indent="1"/>
    </xf>
    <xf numFmtId="0" fontId="23" fillId="84" borderId="84" applyNumberFormat="0" applyProtection="0">
      <alignment horizontal="left" vertical="top" indent="1"/>
    </xf>
    <xf numFmtId="0" fontId="23" fillId="139" borderId="77" applyNumberFormat="0" applyProtection="0">
      <alignment horizontal="left" vertical="center" indent="1"/>
    </xf>
    <xf numFmtId="0" fontId="23" fillId="139" borderId="77" applyNumberFormat="0" applyProtection="0">
      <alignment horizontal="left" vertical="center" indent="1"/>
    </xf>
    <xf numFmtId="0" fontId="23" fillId="84" borderId="84" applyNumberFormat="0" applyProtection="0">
      <alignment horizontal="left" vertical="top" indent="1"/>
    </xf>
    <xf numFmtId="0" fontId="23" fillId="139" borderId="77" applyNumberFormat="0" applyProtection="0">
      <alignment horizontal="left" vertical="center" indent="1"/>
    </xf>
    <xf numFmtId="0" fontId="23" fillId="139" borderId="77" applyNumberFormat="0" applyProtection="0">
      <alignment horizontal="left" vertical="center" indent="1"/>
    </xf>
    <xf numFmtId="0" fontId="23" fillId="66" borderId="84" applyNumberFormat="0" applyProtection="0">
      <alignment horizontal="left" vertical="top" indent="1"/>
    </xf>
    <xf numFmtId="0" fontId="85" fillId="71" borderId="82" applyNumberFormat="0" applyProtection="0">
      <alignment horizontal="left" vertical="center" indent="1"/>
    </xf>
    <xf numFmtId="0" fontId="85" fillId="71" borderId="82" applyNumberFormat="0" applyProtection="0">
      <alignment horizontal="left" vertical="center" indent="1"/>
    </xf>
    <xf numFmtId="0" fontId="85" fillId="71" borderId="82" applyNumberFormat="0" applyProtection="0">
      <alignment horizontal="left" vertical="center" indent="1"/>
    </xf>
    <xf numFmtId="0" fontId="85" fillId="71" borderId="82" applyNumberFormat="0" applyProtection="0">
      <alignment horizontal="left" vertical="center" indent="1"/>
    </xf>
    <xf numFmtId="0" fontId="23" fillId="83" borderId="77" applyNumberFormat="0" applyProtection="0">
      <alignment horizontal="left" vertical="center" indent="1"/>
    </xf>
    <xf numFmtId="0" fontId="105" fillId="0" borderId="72" applyNumberFormat="0" applyProtection="0">
      <alignment horizontal="left" vertical="center" indent="2"/>
    </xf>
    <xf numFmtId="0" fontId="23" fillId="83" borderId="77" applyNumberFormat="0" applyProtection="0">
      <alignment horizontal="left" vertical="center" indent="1"/>
    </xf>
    <xf numFmtId="0" fontId="23" fillId="83" borderId="77" applyNumberFormat="0" applyProtection="0">
      <alignment horizontal="left" vertical="center" indent="1"/>
    </xf>
    <xf numFmtId="0" fontId="23" fillId="83" borderId="77" applyNumberFormat="0" applyProtection="0">
      <alignment horizontal="left" vertical="center" indent="1"/>
    </xf>
    <xf numFmtId="0" fontId="23" fillId="105" borderId="84" applyNumberFormat="0" applyProtection="0">
      <alignment horizontal="left" vertical="center" indent="1"/>
    </xf>
    <xf numFmtId="0" fontId="23" fillId="83" borderId="77" applyNumberFormat="0" applyProtection="0">
      <alignment horizontal="left" vertical="center" indent="1"/>
    </xf>
    <xf numFmtId="0" fontId="23" fillId="86" borderId="84" applyNumberFormat="0" applyProtection="0">
      <alignment horizontal="left" vertical="top" indent="1"/>
    </xf>
    <xf numFmtId="0" fontId="85" fillId="105" borderId="84" applyNumberFormat="0" applyProtection="0">
      <alignment horizontal="left" vertical="top" indent="1"/>
    </xf>
    <xf numFmtId="0" fontId="85" fillId="105" borderId="84" applyNumberFormat="0" applyProtection="0">
      <alignment horizontal="left" vertical="top" indent="1"/>
    </xf>
    <xf numFmtId="0" fontId="23" fillId="83" borderId="77" applyNumberFormat="0" applyProtection="0">
      <alignment horizontal="left" vertical="center" indent="1"/>
    </xf>
    <xf numFmtId="0" fontId="23" fillId="86" borderId="84" applyNumberFormat="0" applyProtection="0">
      <alignment horizontal="left" vertical="top" indent="1"/>
    </xf>
    <xf numFmtId="0" fontId="23" fillId="83" borderId="77" applyNumberFormat="0" applyProtection="0">
      <alignment horizontal="left" vertical="center" indent="1"/>
    </xf>
    <xf numFmtId="0" fontId="23" fillId="83" borderId="77" applyNumberFormat="0" applyProtection="0">
      <alignment horizontal="left" vertical="center" indent="1"/>
    </xf>
    <xf numFmtId="0" fontId="23" fillId="86" borderId="84" applyNumberFormat="0" applyProtection="0">
      <alignment horizontal="left" vertical="top" indent="1"/>
    </xf>
    <xf numFmtId="0" fontId="23" fillId="83" borderId="77" applyNumberFormat="0" applyProtection="0">
      <alignment horizontal="left" vertical="center" indent="1"/>
    </xf>
    <xf numFmtId="0" fontId="23" fillId="83" borderId="77" applyNumberFormat="0" applyProtection="0">
      <alignment horizontal="left" vertical="center" indent="1"/>
    </xf>
    <xf numFmtId="0" fontId="23" fillId="105" borderId="84" applyNumberFormat="0" applyProtection="0">
      <alignment horizontal="left" vertical="top" indent="1"/>
    </xf>
    <xf numFmtId="0" fontId="85" fillId="45" borderId="82" applyNumberFormat="0" applyProtection="0">
      <alignment horizontal="left" vertical="center" indent="1"/>
    </xf>
    <xf numFmtId="0" fontId="85" fillId="45" borderId="82" applyNumberFormat="0" applyProtection="0">
      <alignment horizontal="left" vertical="center" indent="1"/>
    </xf>
    <xf numFmtId="0" fontId="85" fillId="45" borderId="82" applyNumberFormat="0" applyProtection="0">
      <alignment horizontal="left" vertical="center" indent="1"/>
    </xf>
    <xf numFmtId="0" fontId="85" fillId="45" borderId="82" applyNumberFormat="0" applyProtection="0">
      <alignment horizontal="left" vertical="center" indent="1"/>
    </xf>
    <xf numFmtId="0" fontId="23" fillId="74" borderId="77" applyNumberFormat="0" applyProtection="0">
      <alignment horizontal="left" vertical="center" indent="1"/>
    </xf>
    <xf numFmtId="0" fontId="105" fillId="0" borderId="72" applyNumberFormat="0" applyProtection="0">
      <alignment horizontal="left" vertical="center" indent="2"/>
    </xf>
    <xf numFmtId="0" fontId="23" fillId="74" borderId="77" applyNumberFormat="0" applyProtection="0">
      <alignment horizontal="left" vertical="center" indent="1"/>
    </xf>
    <xf numFmtId="0" fontId="23" fillId="74" borderId="77" applyNumberFormat="0" applyProtection="0">
      <alignment horizontal="left" vertical="center" indent="1"/>
    </xf>
    <xf numFmtId="0" fontId="23" fillId="74" borderId="77" applyNumberFormat="0" applyProtection="0">
      <alignment horizontal="left" vertical="center" indent="1"/>
    </xf>
    <xf numFmtId="0" fontId="23" fillId="45" borderId="84" applyNumberFormat="0" applyProtection="0">
      <alignment horizontal="left" vertical="center" indent="1"/>
    </xf>
    <xf numFmtId="0" fontId="23" fillId="74" borderId="77" applyNumberFormat="0" applyProtection="0">
      <alignment horizontal="left" vertical="center" indent="1"/>
    </xf>
    <xf numFmtId="0" fontId="23" fillId="70" borderId="84" applyNumberFormat="0" applyProtection="0">
      <alignment horizontal="left" vertical="top" indent="1"/>
    </xf>
    <xf numFmtId="0" fontId="85" fillId="45" borderId="84" applyNumberFormat="0" applyProtection="0">
      <alignment horizontal="left" vertical="top" indent="1"/>
    </xf>
    <xf numFmtId="0" fontId="85" fillId="45" borderId="84" applyNumberFormat="0" applyProtection="0">
      <alignment horizontal="left" vertical="top" indent="1"/>
    </xf>
    <xf numFmtId="0" fontId="23" fillId="74" borderId="77" applyNumberFormat="0" applyProtection="0">
      <alignment horizontal="left" vertical="center" indent="1"/>
    </xf>
    <xf numFmtId="0" fontId="23" fillId="70" borderId="84" applyNumberFormat="0" applyProtection="0">
      <alignment horizontal="left" vertical="top" indent="1"/>
    </xf>
    <xf numFmtId="0" fontId="23" fillId="74" borderId="77" applyNumberFormat="0" applyProtection="0">
      <alignment horizontal="left" vertical="center" indent="1"/>
    </xf>
    <xf numFmtId="0" fontId="23" fillId="74" borderId="77" applyNumberFormat="0" applyProtection="0">
      <alignment horizontal="left" vertical="center" indent="1"/>
    </xf>
    <xf numFmtId="0" fontId="23" fillId="70" borderId="84" applyNumberFormat="0" applyProtection="0">
      <alignment horizontal="left" vertical="top" indent="1"/>
    </xf>
    <xf numFmtId="0" fontId="23" fillId="74" borderId="77" applyNumberFormat="0" applyProtection="0">
      <alignment horizontal="left" vertical="center" indent="1"/>
    </xf>
    <xf numFmtId="0" fontId="23" fillId="74" borderId="77" applyNumberFormat="0" applyProtection="0">
      <alignment horizontal="left" vertical="center" indent="1"/>
    </xf>
    <xf numFmtId="0" fontId="23" fillId="45" borderId="84" applyNumberFormat="0" applyProtection="0">
      <alignment horizontal="left" vertical="top" indent="1"/>
    </xf>
    <xf numFmtId="0" fontId="85" fillId="90" borderId="82" applyNumberFormat="0" applyProtection="0">
      <alignment horizontal="left" vertical="center" indent="1"/>
    </xf>
    <xf numFmtId="0" fontId="85" fillId="90" borderId="82" applyNumberFormat="0" applyProtection="0">
      <alignment horizontal="left" vertical="center" indent="1"/>
    </xf>
    <xf numFmtId="0" fontId="85" fillId="90" borderId="82" applyNumberFormat="0" applyProtection="0">
      <alignment horizontal="left" vertical="center" indent="1"/>
    </xf>
    <xf numFmtId="0" fontId="85" fillId="90" borderId="82" applyNumberFormat="0" applyProtection="0">
      <alignment horizontal="left" vertical="center" indent="1"/>
    </xf>
    <xf numFmtId="0" fontId="23" fillId="131" borderId="77" applyNumberFormat="0" applyProtection="0">
      <alignment horizontal="left" vertical="center" indent="1"/>
    </xf>
    <xf numFmtId="0" fontId="105" fillId="0" borderId="72" applyNumberFormat="0" applyProtection="0">
      <alignment horizontal="left" vertical="center" indent="2"/>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90" borderId="84" applyNumberFormat="0" applyProtection="0">
      <alignment horizontal="left" vertical="center" indent="1"/>
    </xf>
    <xf numFmtId="0" fontId="23" fillId="131" borderId="77" applyNumberFormat="0" applyProtection="0">
      <alignment horizontal="left" vertical="center" indent="1"/>
    </xf>
    <xf numFmtId="0" fontId="23" fillId="87" borderId="84" applyNumberFormat="0" applyProtection="0">
      <alignment horizontal="left" vertical="top" indent="1"/>
    </xf>
    <xf numFmtId="0" fontId="85" fillId="90" borderId="84" applyNumberFormat="0" applyProtection="0">
      <alignment horizontal="left" vertical="top" indent="1"/>
    </xf>
    <xf numFmtId="0" fontId="85" fillId="90" borderId="84" applyNumberFormat="0" applyProtection="0">
      <alignment horizontal="left" vertical="top" indent="1"/>
    </xf>
    <xf numFmtId="0" fontId="23" fillId="131" borderId="77" applyNumberFormat="0" applyProtection="0">
      <alignment horizontal="left" vertical="center" indent="1"/>
    </xf>
    <xf numFmtId="0" fontId="23" fillId="87" borderId="84" applyNumberFormat="0" applyProtection="0">
      <alignment horizontal="left" vertical="top"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87" borderId="84" applyNumberFormat="0" applyProtection="0">
      <alignment horizontal="left" vertical="top"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90" borderId="84" applyNumberFormat="0" applyProtection="0">
      <alignment horizontal="left" vertical="top" indent="1"/>
    </xf>
    <xf numFmtId="0" fontId="23" fillId="88" borderId="72" applyNumberFormat="0">
      <protection locked="0"/>
    </xf>
    <xf numFmtId="0" fontId="23" fillId="88" borderId="72" applyNumberFormat="0">
      <protection locked="0"/>
    </xf>
    <xf numFmtId="0" fontId="23" fillId="88" borderId="72" applyNumberFormat="0">
      <protection locked="0"/>
    </xf>
    <xf numFmtId="0" fontId="23" fillId="88" borderId="72" applyNumberFormat="0">
      <protection locked="0"/>
    </xf>
    <xf numFmtId="0" fontId="119" fillId="66" borderId="87" applyBorder="0"/>
    <xf numFmtId="0" fontId="119" fillId="66" borderId="87" applyBorder="0"/>
    <xf numFmtId="4" fontId="109" fillId="40" borderId="84" applyNumberFormat="0" applyProtection="0">
      <alignment vertical="center"/>
    </xf>
    <xf numFmtId="4" fontId="109" fillId="40" borderId="84" applyNumberFormat="0" applyProtection="0">
      <alignment vertical="center"/>
    </xf>
    <xf numFmtId="4" fontId="73" fillId="75" borderId="84" applyNumberFormat="0" applyProtection="0">
      <alignment vertical="center"/>
    </xf>
    <xf numFmtId="4" fontId="73" fillId="75" borderId="77" applyNumberFormat="0" applyProtection="0">
      <alignment vertical="center"/>
    </xf>
    <xf numFmtId="4" fontId="73" fillId="75" borderId="77" applyNumberFormat="0" applyProtection="0">
      <alignment vertical="center"/>
    </xf>
    <xf numFmtId="4" fontId="73" fillId="40" borderId="84" applyNumberFormat="0" applyProtection="0">
      <alignment vertical="center"/>
    </xf>
    <xf numFmtId="4" fontId="174" fillId="75" borderId="72" applyNumberFormat="0" applyProtection="0">
      <alignment vertical="center"/>
    </xf>
    <xf numFmtId="4" fontId="174" fillId="75" borderId="72" applyNumberFormat="0" applyProtection="0">
      <alignment vertical="center"/>
    </xf>
    <xf numFmtId="4" fontId="123" fillId="75" borderId="84" applyNumberFormat="0" applyProtection="0">
      <alignment vertical="center"/>
    </xf>
    <xf numFmtId="4" fontId="123" fillId="75" borderId="77" applyNumberFormat="0" applyProtection="0">
      <alignment vertical="center"/>
    </xf>
    <xf numFmtId="4" fontId="123" fillId="75" borderId="77" applyNumberFormat="0" applyProtection="0">
      <alignment vertical="center"/>
    </xf>
    <xf numFmtId="4" fontId="123" fillId="40" borderId="84" applyNumberFormat="0" applyProtection="0">
      <alignment vertical="center"/>
    </xf>
    <xf numFmtId="4" fontId="109" fillId="49" borderId="84" applyNumberFormat="0" applyProtection="0">
      <alignment horizontal="left" vertical="center" indent="1"/>
    </xf>
    <xf numFmtId="4" fontId="109" fillId="49" borderId="84" applyNumberFormat="0" applyProtection="0">
      <alignment horizontal="left" vertical="center" indent="1"/>
    </xf>
    <xf numFmtId="4" fontId="73" fillId="75" borderId="77" applyNumberFormat="0" applyProtection="0">
      <alignment horizontal="left" vertical="center" indent="1"/>
    </xf>
    <xf numFmtId="4" fontId="73" fillId="75" borderId="77" applyNumberFormat="0" applyProtection="0">
      <alignment horizontal="left" vertical="center" indent="1"/>
    </xf>
    <xf numFmtId="4" fontId="73" fillId="40" borderId="84" applyNumberFormat="0" applyProtection="0">
      <alignment horizontal="left" vertical="center" indent="1"/>
    </xf>
    <xf numFmtId="0" fontId="109" fillId="40" borderId="84" applyNumberFormat="0" applyProtection="0">
      <alignment horizontal="left" vertical="top" indent="1"/>
    </xf>
    <xf numFmtId="0" fontId="109" fillId="40" borderId="84" applyNumberFormat="0" applyProtection="0">
      <alignment horizontal="left" vertical="top" indent="1"/>
    </xf>
    <xf numFmtId="0" fontId="73" fillId="75" borderId="84" applyNumberFormat="0" applyProtection="0">
      <alignment horizontal="left" vertical="top" indent="1"/>
    </xf>
    <xf numFmtId="4" fontId="73" fillId="75" borderId="77" applyNumberFormat="0" applyProtection="0">
      <alignment horizontal="left" vertical="center" indent="1"/>
    </xf>
    <xf numFmtId="4" fontId="73" fillId="75" borderId="77" applyNumberFormat="0" applyProtection="0">
      <alignment horizontal="left" vertical="center" indent="1"/>
    </xf>
    <xf numFmtId="0" fontId="73" fillId="40" borderId="84" applyNumberFormat="0" applyProtection="0">
      <alignment horizontal="left" vertical="top" indent="1"/>
    </xf>
    <xf numFmtId="4" fontId="85" fillId="0" borderId="82" applyNumberFormat="0" applyProtection="0">
      <alignment horizontal="right" vertical="center"/>
    </xf>
    <xf numFmtId="4" fontId="73" fillId="89" borderId="77" applyNumberFormat="0" applyProtection="0">
      <alignment horizontal="right" vertical="center"/>
    </xf>
    <xf numFmtId="4" fontId="85" fillId="0" borderId="82" applyNumberFormat="0" applyProtection="0">
      <alignment horizontal="right" vertical="center"/>
    </xf>
    <xf numFmtId="4" fontId="85" fillId="0" borderId="82" applyNumberFormat="0" applyProtection="0">
      <alignment horizontal="right" vertical="center"/>
    </xf>
    <xf numFmtId="4" fontId="126" fillId="0" borderId="72" applyNumberFormat="0" applyProtection="0">
      <alignment horizontal="right" vertical="center" wrapText="1"/>
    </xf>
    <xf numFmtId="4" fontId="85" fillId="0" borderId="82" applyNumberFormat="0" applyProtection="0">
      <alignment horizontal="right" vertical="center"/>
    </xf>
    <xf numFmtId="4" fontId="73" fillId="89" borderId="77" applyNumberFormat="0" applyProtection="0">
      <alignment horizontal="right" vertical="center"/>
    </xf>
    <xf numFmtId="4" fontId="85" fillId="0" borderId="82" applyNumberFormat="0" applyProtection="0">
      <alignment horizontal="right" vertical="center"/>
    </xf>
    <xf numFmtId="4" fontId="126" fillId="0" borderId="72" applyNumberFormat="0" applyProtection="0">
      <alignment horizontal="right" vertical="center" wrapText="1"/>
    </xf>
    <xf numFmtId="4" fontId="73" fillId="89" borderId="77" applyNumberFormat="0" applyProtection="0">
      <alignment horizontal="right" vertical="center"/>
    </xf>
    <xf numFmtId="4" fontId="73" fillId="89" borderId="77" applyNumberFormat="0" applyProtection="0">
      <alignment horizontal="right" vertical="center"/>
    </xf>
    <xf numFmtId="4" fontId="73" fillId="90" borderId="84" applyNumberFormat="0" applyProtection="0">
      <alignment horizontal="right" vertical="center"/>
    </xf>
    <xf numFmtId="4" fontId="174" fillId="76" borderId="82" applyNumberFormat="0" applyProtection="0">
      <alignment horizontal="right" vertical="center"/>
    </xf>
    <xf numFmtId="4" fontId="174" fillId="76" borderId="82" applyNumberFormat="0" applyProtection="0">
      <alignment horizontal="right" vertical="center"/>
    </xf>
    <xf numFmtId="4" fontId="123" fillId="90" borderId="84" applyNumberFormat="0" applyProtection="0">
      <alignment horizontal="right" vertical="center"/>
    </xf>
    <xf numFmtId="4" fontId="123" fillId="89" borderId="77" applyNumberFormat="0" applyProtection="0">
      <alignment horizontal="right" vertical="center"/>
    </xf>
    <xf numFmtId="4" fontId="123" fillId="89" borderId="77" applyNumberFormat="0" applyProtection="0">
      <alignment horizontal="right" vertical="center"/>
    </xf>
    <xf numFmtId="4" fontId="123" fillId="90" borderId="84" applyNumberFormat="0" applyProtection="0">
      <alignment horizontal="right" vertical="center"/>
    </xf>
    <xf numFmtId="4" fontId="85" fillId="53" borderId="82" applyNumberFormat="0" applyProtection="0">
      <alignment horizontal="left" vertical="center" indent="1"/>
    </xf>
    <xf numFmtId="4" fontId="85" fillId="53" borderId="82" applyNumberFormat="0" applyProtection="0">
      <alignment horizontal="left" vertical="center" indent="1"/>
    </xf>
    <xf numFmtId="4" fontId="126" fillId="0" borderId="72" applyNumberFormat="0" applyProtection="0">
      <alignment horizontal="left" vertical="center" indent="1"/>
    </xf>
    <xf numFmtId="4" fontId="85" fillId="53" borderId="82" applyNumberFormat="0" applyProtection="0">
      <alignment horizontal="left" vertical="center" indent="1"/>
    </xf>
    <xf numFmtId="4" fontId="85" fillId="53" borderId="82" applyNumberFormat="0" applyProtection="0">
      <alignment horizontal="left" vertical="center" indent="1"/>
    </xf>
    <xf numFmtId="0" fontId="23" fillId="131" borderId="77" applyNumberFormat="0" applyProtection="0">
      <alignment horizontal="left" vertical="center" indent="1"/>
    </xf>
    <xf numFmtId="4" fontId="126" fillId="0" borderId="72"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4" fontId="73" fillId="105" borderId="84" applyNumberFormat="0" applyProtection="0">
      <alignment horizontal="left" vertical="center" indent="1"/>
    </xf>
    <xf numFmtId="0" fontId="23" fillId="131" borderId="77" applyNumberFormat="0" applyProtection="0">
      <alignment horizontal="left" vertical="center" indent="1"/>
    </xf>
    <xf numFmtId="0" fontId="118" fillId="92" borderId="72" applyNumberFormat="0" applyProtection="0">
      <alignment horizontal="center" vertical="top" wrapText="1"/>
    </xf>
    <xf numFmtId="0" fontId="109" fillId="105" borderId="84" applyNumberFormat="0" applyProtection="0">
      <alignment horizontal="left" vertical="top" indent="1"/>
    </xf>
    <xf numFmtId="0" fontId="109" fillId="105" borderId="84" applyNumberFormat="0" applyProtection="0">
      <alignment horizontal="left" vertical="top" indent="1"/>
    </xf>
    <xf numFmtId="0" fontId="23" fillId="131" borderId="77" applyNumberFormat="0" applyProtection="0">
      <alignment horizontal="left" vertical="center" indent="1"/>
    </xf>
    <xf numFmtId="0" fontId="118" fillId="92" borderId="72" applyNumberFormat="0" applyProtection="0">
      <alignment horizontal="center" vertical="top" wrapTex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23" fillId="131" borderId="77" applyNumberFormat="0" applyProtection="0">
      <alignment horizontal="left" vertical="center" indent="1"/>
    </xf>
    <xf numFmtId="0" fontId="73" fillId="105" borderId="84" applyNumberFormat="0" applyProtection="0">
      <alignment horizontal="left" vertical="top" indent="1"/>
    </xf>
    <xf numFmtId="0" fontId="23" fillId="131" borderId="77" applyNumberFormat="0" applyProtection="0">
      <alignment horizontal="left" vertical="center" indent="1"/>
    </xf>
    <xf numFmtId="4" fontId="176" fillId="140" borderId="85" applyNumberFormat="0" applyProtection="0">
      <alignment horizontal="left" vertical="center" indent="1"/>
    </xf>
    <xf numFmtId="4" fontId="176" fillId="140" borderId="85" applyNumberFormat="0" applyProtection="0">
      <alignment horizontal="left" vertical="center" indent="1"/>
    </xf>
    <xf numFmtId="0" fontId="85" fillId="141" borderId="72"/>
    <xf numFmtId="0" fontId="85" fillId="141" borderId="72"/>
    <xf numFmtId="0" fontId="85" fillId="141" borderId="72"/>
    <xf numFmtId="0" fontId="85" fillId="141" borderId="72"/>
    <xf numFmtId="0" fontId="85" fillId="141" borderId="72"/>
    <xf numFmtId="4" fontId="179" fillId="88" borderId="82" applyNumberFormat="0" applyProtection="0">
      <alignment horizontal="right" vertical="center"/>
    </xf>
    <xf numFmtId="4" fontId="179" fillId="88" borderId="82" applyNumberFormat="0" applyProtection="0">
      <alignment horizontal="right" vertical="center"/>
    </xf>
    <xf numFmtId="4" fontId="133" fillId="0" borderId="84" applyNumberFormat="0" applyProtection="0">
      <alignment horizontal="right" vertical="center"/>
    </xf>
    <xf numFmtId="4" fontId="133" fillId="89" borderId="77" applyNumberFormat="0" applyProtection="0">
      <alignment horizontal="right" vertical="center"/>
    </xf>
    <xf numFmtId="4" fontId="133" fillId="89" borderId="77" applyNumberFormat="0" applyProtection="0">
      <alignment horizontal="right" vertical="center"/>
    </xf>
    <xf numFmtId="4" fontId="133" fillId="90" borderId="84" applyNumberFormat="0" applyProtection="0">
      <alignment horizontal="right" vertical="center"/>
    </xf>
    <xf numFmtId="199" fontId="139" fillId="0" borderId="78">
      <alignment horizontal="center"/>
    </xf>
    <xf numFmtId="0" fontId="183" fillId="0" borderId="72" applyNumberFormat="0" applyFill="0" applyProtection="0">
      <alignment wrapText="1"/>
    </xf>
    <xf numFmtId="0" fontId="183" fillId="0" borderId="72" applyNumberFormat="0" applyFill="0" applyProtection="0">
      <alignment wrapText="1"/>
    </xf>
    <xf numFmtId="0" fontId="23" fillId="0" borderId="79" applyNumberFormat="0" applyFont="0" applyFill="0" applyAlignment="0" applyProtection="0"/>
    <xf numFmtId="0" fontId="23" fillId="0" borderId="79" applyNumberFormat="0" applyFont="0" applyFill="0" applyAlignment="0" applyProtection="0"/>
    <xf numFmtId="0" fontId="23" fillId="0" borderId="79" applyNumberFormat="0" applyFont="0" applyFill="0" applyAlignment="0" applyProtection="0"/>
    <xf numFmtId="0" fontId="23" fillId="0" borderId="79" applyNumberFormat="0" applyFont="0" applyFill="0" applyAlignment="0" applyProtection="0"/>
    <xf numFmtId="0" fontId="23" fillId="0" borderId="78" applyNumberFormat="0" applyFont="0" applyFill="0" applyAlignment="0" applyProtection="0"/>
    <xf numFmtId="0" fontId="23" fillId="0" borderId="78" applyNumberFormat="0" applyFont="0" applyFill="0" applyAlignment="0" applyProtection="0"/>
    <xf numFmtId="0" fontId="23" fillId="0" borderId="78" applyNumberFormat="0" applyFont="0" applyFill="0" applyAlignment="0" applyProtection="0"/>
    <xf numFmtId="0" fontId="23" fillId="0" borderId="78" applyNumberFormat="0" applyFont="0" applyFill="0" applyAlignment="0" applyProtection="0"/>
    <xf numFmtId="0" fontId="23" fillId="0" borderId="80" applyNumberFormat="0" applyFont="0" applyFill="0" applyAlignment="0" applyProtection="0"/>
    <xf numFmtId="0" fontId="23" fillId="0" borderId="80" applyNumberFormat="0" applyFont="0" applyFill="0" applyAlignment="0" applyProtection="0"/>
    <xf numFmtId="0" fontId="23" fillId="0" borderId="80" applyNumberFormat="0" applyFont="0" applyFill="0" applyAlignment="0" applyProtection="0"/>
    <xf numFmtId="0" fontId="23" fillId="0" borderId="80" applyNumberFormat="0" applyFont="0" applyFill="0" applyAlignment="0" applyProtection="0"/>
    <xf numFmtId="0" fontId="144" fillId="0" borderId="88" applyNumberFormat="0" applyFill="0" applyAlignment="0" applyProtection="0"/>
    <xf numFmtId="0" fontId="144" fillId="0" borderId="89" applyNumberFormat="0" applyFill="0" applyAlignment="0" applyProtection="0"/>
    <xf numFmtId="0" fontId="144" fillId="0" borderId="88" applyNumberFormat="0" applyFill="0" applyAlignment="0" applyProtection="0"/>
    <xf numFmtId="0" fontId="144" fillId="0" borderId="89" applyNumberFormat="0" applyFill="0" applyAlignment="0" applyProtection="0"/>
    <xf numFmtId="0" fontId="144" fillId="0" borderId="89" applyNumberFormat="0" applyFill="0" applyAlignment="0" applyProtection="0"/>
    <xf numFmtId="3" fontId="145" fillId="0" borderId="75" applyProtection="0"/>
    <xf numFmtId="0" fontId="14" fillId="0" borderId="0"/>
    <xf numFmtId="0" fontId="14" fillId="0" borderId="0"/>
    <xf numFmtId="0" fontId="14" fillId="0" borderId="0"/>
    <xf numFmtId="44" fontId="23" fillId="0" borderId="0" applyFont="0" applyFill="0" applyBorder="0" applyAlignment="0" applyProtection="0"/>
    <xf numFmtId="44" fontId="40"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44" fontId="11" fillId="0" borderId="0" applyFont="0" applyFill="0" applyBorder="0" applyAlignment="0" applyProtection="0"/>
    <xf numFmtId="9" fontId="40" fillId="0" borderId="0" applyFont="0" applyFill="0" applyBorder="0" applyAlignment="0" applyProtection="0"/>
    <xf numFmtId="44" fontId="11" fillId="0" borderId="0" applyFont="0" applyFill="0" applyBorder="0" applyAlignment="0" applyProtection="0"/>
    <xf numFmtId="43" fontId="40" fillId="0" borderId="0" applyFont="0" applyFill="0" applyBorder="0" applyAlignment="0" applyProtection="0"/>
    <xf numFmtId="0" fontId="11" fillId="0" borderId="0"/>
    <xf numFmtId="0" fontId="11" fillId="0" borderId="0"/>
    <xf numFmtId="0" fontId="40" fillId="0" borderId="0"/>
    <xf numFmtId="44" fontId="11" fillId="0" borderId="0" applyFont="0" applyFill="0" applyBorder="0" applyAlignment="0" applyProtection="0"/>
    <xf numFmtId="0" fontId="11" fillId="0" borderId="0"/>
    <xf numFmtId="44" fontId="11" fillId="0" borderId="0" applyFont="0" applyFill="0" applyBorder="0" applyAlignment="0" applyProtection="0"/>
    <xf numFmtId="43" fontId="11" fillId="0" borderId="0" applyFont="0" applyFill="0" applyBorder="0" applyAlignment="0" applyProtection="0"/>
    <xf numFmtId="44" fontId="40"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0" fontId="23" fillId="0" borderId="0"/>
    <xf numFmtId="0" fontId="27" fillId="0" borderId="0"/>
    <xf numFmtId="0" fontId="23" fillId="0" borderId="0"/>
    <xf numFmtId="218" fontId="23" fillId="0" borderId="0" applyFont="0" applyFill="0" applyBorder="0" applyAlignment="0" applyProtection="0"/>
    <xf numFmtId="0" fontId="23" fillId="0" borderId="0"/>
    <xf numFmtId="0" fontId="10" fillId="0" borderId="0"/>
    <xf numFmtId="0" fontId="10" fillId="0" borderId="0"/>
    <xf numFmtId="44" fontId="10" fillId="0" borderId="0" applyFont="0" applyFill="0" applyBorder="0" applyAlignment="0" applyProtection="0"/>
    <xf numFmtId="43" fontId="10" fillId="0" borderId="0" applyFont="0" applyFill="0" applyBorder="0" applyAlignment="0" applyProtection="0"/>
    <xf numFmtId="0" fontId="40" fillId="0" borderId="0"/>
    <xf numFmtId="43" fontId="40" fillId="0" borderId="0" applyFont="0" applyFill="0" applyBorder="0" applyAlignment="0" applyProtection="0"/>
    <xf numFmtId="9" fontId="23" fillId="0" borderId="0" applyFont="0" applyFill="0" applyBorder="0" applyAlignment="0" applyProtection="0"/>
    <xf numFmtId="0" fontId="9" fillId="0" borderId="0"/>
    <xf numFmtId="0" fontId="222" fillId="7" borderId="0" applyNumberFormat="0" applyBorder="0" applyAlignment="0" applyProtection="0"/>
    <xf numFmtId="0" fontId="224" fillId="5" borderId="0" applyNumberFormat="0" applyBorder="0" applyAlignment="0" applyProtection="0"/>
    <xf numFmtId="0" fontId="9" fillId="0" borderId="0"/>
    <xf numFmtId="0" fontId="8" fillId="0" borderId="0"/>
    <xf numFmtId="0" fontId="7" fillId="0" borderId="0"/>
    <xf numFmtId="0" fontId="230" fillId="0" borderId="0"/>
    <xf numFmtId="9" fontId="230"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233" fillId="0" borderId="0" applyNumberFormat="0" applyFill="0" applyBorder="0" applyAlignment="0" applyProtection="0"/>
    <xf numFmtId="0" fontId="4"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4" fontId="3" fillId="0" borderId="0" applyFont="0" applyFill="0" applyBorder="0" applyAlignment="0" applyProtection="0"/>
  </cellStyleXfs>
  <cellXfs count="1034">
    <xf numFmtId="0" fontId="0" fillId="0" borderId="0" xfId="0"/>
    <xf numFmtId="0" fontId="24" fillId="0" borderId="0" xfId="2" applyFont="1"/>
    <xf numFmtId="0" fontId="24" fillId="0" borderId="0" xfId="2" applyFont="1" applyAlignment="1">
      <alignment wrapText="1"/>
    </xf>
    <xf numFmtId="0" fontId="24" fillId="0" borderId="0" xfId="2" applyFont="1" applyAlignment="1">
      <alignment horizontal="left"/>
    </xf>
    <xf numFmtId="0" fontId="26" fillId="0" borderId="0" xfId="2" applyFont="1"/>
    <xf numFmtId="0" fontId="24" fillId="0" borderId="0" xfId="2" applyFont="1" applyProtection="1">
      <protection locked="0"/>
    </xf>
    <xf numFmtId="0" fontId="22" fillId="0" borderId="0" xfId="2" applyFont="1" applyProtection="1">
      <protection locked="0"/>
    </xf>
    <xf numFmtId="168" fontId="24" fillId="0" borderId="0" xfId="2" applyNumberFormat="1" applyFont="1" applyAlignment="1" applyProtection="1">
      <alignment horizontal="center"/>
      <protection locked="0"/>
    </xf>
    <xf numFmtId="0" fontId="23" fillId="2" borderId="0" xfId="6" applyFill="1"/>
    <xf numFmtId="0" fontId="23" fillId="2" borderId="0" xfId="6" applyFill="1" applyAlignment="1">
      <alignment horizontal="center"/>
    </xf>
    <xf numFmtId="166" fontId="23" fillId="2" borderId="0" xfId="7" applyNumberFormat="1" applyFont="1" applyFill="1" applyAlignment="1">
      <alignment horizontal="center"/>
    </xf>
    <xf numFmtId="0" fontId="23" fillId="0" borderId="0" xfId="6" applyAlignment="1">
      <alignment horizontal="center" vertical="center" wrapText="1"/>
    </xf>
    <xf numFmtId="0" fontId="23" fillId="0" borderId="0" xfId="6"/>
    <xf numFmtId="0" fontId="31" fillId="0" borderId="0" xfId="6" applyFont="1" applyAlignment="1">
      <alignment horizontal="center" vertical="center" wrapText="1"/>
    </xf>
    <xf numFmtId="0" fontId="35" fillId="2" borderId="0" xfId="6" applyFont="1" applyFill="1"/>
    <xf numFmtId="166" fontId="23" fillId="2" borderId="0" xfId="7" applyNumberFormat="1" applyFont="1" applyFill="1" applyBorder="1" applyAlignment="1">
      <alignment horizontal="center"/>
    </xf>
    <xf numFmtId="166" fontId="23" fillId="0" borderId="0" xfId="7" applyNumberFormat="1" applyFont="1" applyFill="1" applyAlignment="1">
      <alignment horizontal="center"/>
    </xf>
    <xf numFmtId="166" fontId="23" fillId="0" borderId="0" xfId="7" applyNumberFormat="1" applyFont="1" applyFill="1" applyBorder="1" applyAlignment="1">
      <alignment horizontal="center"/>
    </xf>
    <xf numFmtId="166" fontId="31" fillId="0" borderId="0" xfId="7" applyNumberFormat="1" applyFont="1" applyFill="1" applyBorder="1" applyAlignment="1">
      <alignment horizontal="center" vertical="center"/>
    </xf>
    <xf numFmtId="0" fontId="31" fillId="0" borderId="0" xfId="6" applyFont="1" applyAlignment="1">
      <alignment horizontal="right" vertical="center"/>
    </xf>
    <xf numFmtId="0" fontId="22" fillId="0" borderId="0" xfId="59" applyFont="1"/>
    <xf numFmtId="164" fontId="24" fillId="0" borderId="0" xfId="60" applyNumberFormat="1" applyFont="1"/>
    <xf numFmtId="165" fontId="24" fillId="0" borderId="0" xfId="60" applyNumberFormat="1" applyFont="1"/>
    <xf numFmtId="166" fontId="24" fillId="0" borderId="0" xfId="60" applyNumberFormat="1" applyFont="1"/>
    <xf numFmtId="166" fontId="24" fillId="0" borderId="0" xfId="60" applyNumberFormat="1" applyFont="1" applyFill="1" applyAlignment="1"/>
    <xf numFmtId="164" fontId="26" fillId="0" borderId="0" xfId="60" applyNumberFormat="1" applyFont="1" applyFill="1"/>
    <xf numFmtId="165" fontId="26" fillId="0" borderId="0" xfId="60" applyNumberFormat="1" applyFont="1" applyFill="1"/>
    <xf numFmtId="166" fontId="26" fillId="0" borderId="0" xfId="60" applyNumberFormat="1" applyFont="1" applyFill="1"/>
    <xf numFmtId="166" fontId="24" fillId="0" borderId="0" xfId="60" applyNumberFormat="1" applyFont="1" applyFill="1"/>
    <xf numFmtId="0" fontId="26" fillId="0" borderId="0" xfId="2" applyFont="1" applyProtection="1">
      <protection locked="0"/>
    </xf>
    <xf numFmtId="44" fontId="24" fillId="0" borderId="0" xfId="2" applyNumberFormat="1" applyFont="1" applyAlignment="1">
      <alignment horizontal="left"/>
    </xf>
    <xf numFmtId="0" fontId="14" fillId="0" borderId="0" xfId="15922"/>
    <xf numFmtId="0" fontId="14" fillId="0" borderId="0" xfId="15914"/>
    <xf numFmtId="165" fontId="24" fillId="0" borderId="0" xfId="60" applyNumberFormat="1" applyFont="1" applyFill="1"/>
    <xf numFmtId="164" fontId="24" fillId="0" borderId="0" xfId="60" applyNumberFormat="1" applyFont="1" applyFill="1"/>
    <xf numFmtId="0" fontId="14" fillId="0" borderId="0" xfId="15917"/>
    <xf numFmtId="0" fontId="14" fillId="0" borderId="0" xfId="20529"/>
    <xf numFmtId="0" fontId="22" fillId="0" borderId="93" xfId="2" applyFont="1" applyBorder="1" applyAlignment="1">
      <alignment horizontal="left" wrapText="1"/>
    </xf>
    <xf numFmtId="0" fontId="24" fillId="0" borderId="93" xfId="2" applyFont="1" applyBorder="1" applyAlignment="1">
      <alignment horizontal="left" wrapText="1" indent="1"/>
    </xf>
    <xf numFmtId="0" fontId="23" fillId="0" borderId="0" xfId="6" applyAlignment="1">
      <alignment horizontal="center"/>
    </xf>
    <xf numFmtId="0" fontId="27" fillId="0" borderId="97" xfId="2" applyFont="1" applyBorder="1" applyAlignment="1" applyProtection="1">
      <alignment horizontal="left"/>
      <protection locked="0"/>
    </xf>
    <xf numFmtId="166" fontId="31" fillId="0" borderId="0" xfId="6" applyNumberFormat="1" applyFont="1" applyAlignment="1">
      <alignment horizontal="center" vertical="center" wrapText="1"/>
    </xf>
    <xf numFmtId="0" fontId="13" fillId="0" borderId="0" xfId="20532"/>
    <xf numFmtId="0" fontId="30" fillId="0" borderId="0" xfId="20532" applyFont="1"/>
    <xf numFmtId="0" fontId="38" fillId="0" borderId="0" xfId="20532" applyFont="1"/>
    <xf numFmtId="0" fontId="36" fillId="0" borderId="7" xfId="20532" applyFont="1" applyBorder="1" applyAlignment="1">
      <alignment horizontal="center" wrapText="1"/>
    </xf>
    <xf numFmtId="171" fontId="58" fillId="0" borderId="0" xfId="20535" applyNumberFormat="1" applyFont="1"/>
    <xf numFmtId="171" fontId="0" fillId="0" borderId="0" xfId="20535" applyNumberFormat="1" applyFont="1"/>
    <xf numFmtId="0" fontId="58" fillId="0" borderId="0" xfId="20532" applyFont="1"/>
    <xf numFmtId="0" fontId="186" fillId="142" borderId="7" xfId="20532" applyFont="1" applyFill="1" applyBorder="1" applyAlignment="1">
      <alignment vertical="center" wrapText="1"/>
    </xf>
    <xf numFmtId="0" fontId="186" fillId="142" borderId="7" xfId="20532" applyFont="1" applyFill="1" applyBorder="1" applyAlignment="1">
      <alignment vertical="center"/>
    </xf>
    <xf numFmtId="0" fontId="186" fillId="0" borderId="7" xfId="20532" applyFont="1" applyBorder="1" applyAlignment="1">
      <alignment vertical="center" wrapText="1"/>
    </xf>
    <xf numFmtId="0" fontId="186" fillId="0" borderId="7" xfId="20532" applyFont="1" applyBorder="1" applyAlignment="1">
      <alignment vertical="center"/>
    </xf>
    <xf numFmtId="217" fontId="0" fillId="0" borderId="0" xfId="20535" applyNumberFormat="1" applyFont="1" applyBorder="1"/>
    <xf numFmtId="0" fontId="187" fillId="2" borderId="0" xfId="0" applyFont="1" applyFill="1" applyAlignment="1">
      <alignment vertical="center"/>
    </xf>
    <xf numFmtId="0" fontId="187" fillId="2" borderId="0" xfId="0" applyFont="1" applyFill="1" applyAlignment="1">
      <alignment horizontal="center" vertical="center"/>
    </xf>
    <xf numFmtId="0" fontId="0" fillId="2" borderId="0" xfId="0" applyFill="1"/>
    <xf numFmtId="0" fontId="189" fillId="2" borderId="0" xfId="0" applyFont="1" applyFill="1" applyAlignment="1">
      <alignment horizontal="center"/>
    </xf>
    <xf numFmtId="0" fontId="0" fillId="2" borderId="0" xfId="0" applyFill="1" applyAlignment="1">
      <alignment vertical="center"/>
    </xf>
    <xf numFmtId="0" fontId="192" fillId="2" borderId="103" xfId="0" applyFont="1" applyFill="1" applyBorder="1" applyAlignment="1">
      <alignment vertical="center" wrapText="1"/>
    </xf>
    <xf numFmtId="0" fontId="0" fillId="2" borderId="0" xfId="0" applyFill="1" applyAlignment="1">
      <alignment vertical="center" wrapText="1"/>
    </xf>
    <xf numFmtId="0" fontId="192" fillId="2" borderId="116" xfId="0" applyFont="1" applyFill="1" applyBorder="1" applyAlignment="1">
      <alignment vertical="center" wrapText="1"/>
    </xf>
    <xf numFmtId="0" fontId="192" fillId="2" borderId="109" xfId="0" applyFont="1" applyFill="1" applyBorder="1" applyAlignment="1">
      <alignment vertical="center" wrapText="1"/>
    </xf>
    <xf numFmtId="0" fontId="190" fillId="2" borderId="122" xfId="0" applyFont="1" applyFill="1" applyBorder="1" applyAlignment="1">
      <alignment vertical="center" wrapText="1"/>
    </xf>
    <xf numFmtId="0" fontId="189" fillId="2" borderId="0" xfId="0" applyFont="1" applyFill="1" applyAlignment="1">
      <alignment vertical="center"/>
    </xf>
    <xf numFmtId="0" fontId="0" fillId="2" borderId="0" xfId="0" applyFill="1" applyAlignment="1">
      <alignment horizontal="center" vertical="center"/>
    </xf>
    <xf numFmtId="0" fontId="192" fillId="2" borderId="0" xfId="0" applyFont="1" applyFill="1" applyAlignment="1">
      <alignment horizontal="left" vertical="top"/>
    </xf>
    <xf numFmtId="0" fontId="0" fillId="2" borderId="0" xfId="0" applyFill="1" applyAlignment="1">
      <alignment horizontal="left" vertical="top"/>
    </xf>
    <xf numFmtId="0" fontId="0" fillId="2" borderId="0" xfId="0" applyFill="1" applyAlignment="1">
      <alignment vertical="top"/>
    </xf>
    <xf numFmtId="0" fontId="0" fillId="2" borderId="0" xfId="0" applyFill="1" applyAlignment="1">
      <alignment horizontal="left" vertical="center"/>
    </xf>
    <xf numFmtId="0" fontId="0" fillId="2" borderId="0" xfId="0" applyFill="1" applyAlignment="1">
      <alignment wrapText="1"/>
    </xf>
    <xf numFmtId="0" fontId="189" fillId="144" borderId="4" xfId="0" applyFont="1" applyFill="1" applyBorder="1" applyAlignment="1">
      <alignment horizontal="center"/>
    </xf>
    <xf numFmtId="0" fontId="189" fillId="144" borderId="2" xfId="0" applyFont="1" applyFill="1" applyBorder="1" applyAlignment="1">
      <alignment horizontal="center" wrapText="1"/>
    </xf>
    <xf numFmtId="0" fontId="189" fillId="144" borderId="5" xfId="0" applyFont="1" applyFill="1" applyBorder="1" applyAlignment="1">
      <alignment horizontal="center" wrapText="1"/>
    </xf>
    <xf numFmtId="0" fontId="189" fillId="2" borderId="93" xfId="0" applyFont="1" applyFill="1" applyBorder="1"/>
    <xf numFmtId="0" fontId="189" fillId="2" borderId="94" xfId="0" applyFont="1" applyFill="1" applyBorder="1"/>
    <xf numFmtId="9" fontId="0" fillId="2" borderId="95" xfId="58" applyFont="1" applyFill="1" applyBorder="1" applyAlignment="1">
      <alignment horizontal="center"/>
    </xf>
    <xf numFmtId="168" fontId="0" fillId="2" borderId="95" xfId="58" applyNumberFormat="1" applyFont="1" applyFill="1" applyBorder="1" applyAlignment="1">
      <alignment horizontal="center"/>
    </xf>
    <xf numFmtId="168" fontId="0" fillId="2" borderId="96" xfId="58" applyNumberFormat="1" applyFont="1" applyFill="1" applyBorder="1" applyAlignment="1">
      <alignment horizontal="center"/>
    </xf>
    <xf numFmtId="171" fontId="13" fillId="0" borderId="0" xfId="64" applyNumberFormat="1" applyFont="1"/>
    <xf numFmtId="0" fontId="185" fillId="142" borderId="122" xfId="20532" applyFont="1" applyFill="1" applyBorder="1" applyAlignment="1">
      <alignment vertical="center" wrapText="1"/>
    </xf>
    <xf numFmtId="0" fontId="185" fillId="142" borderId="108" xfId="20532" applyFont="1" applyFill="1" applyBorder="1" applyAlignment="1">
      <alignment vertical="center"/>
    </xf>
    <xf numFmtId="0" fontId="186" fillId="142" borderId="128" xfId="20532" applyFont="1" applyFill="1" applyBorder="1" applyAlignment="1">
      <alignment vertical="center" wrapText="1"/>
    </xf>
    <xf numFmtId="0" fontId="186" fillId="0" borderId="129" xfId="20532" applyFont="1" applyBorder="1" applyAlignment="1">
      <alignment vertical="center" wrapText="1"/>
    </xf>
    <xf numFmtId="165" fontId="24" fillId="0" borderId="0" xfId="20543" applyNumberFormat="1" applyFont="1" applyProtection="1">
      <protection locked="0"/>
    </xf>
    <xf numFmtId="166" fontId="24" fillId="0" borderId="0" xfId="20543" applyNumberFormat="1" applyFont="1" applyProtection="1">
      <protection locked="0"/>
    </xf>
    <xf numFmtId="164" fontId="22" fillId="0" borderId="127" xfId="20543" applyNumberFormat="1" applyFont="1" applyFill="1" applyBorder="1" applyAlignment="1" applyProtection="1">
      <alignment horizontal="center" wrapText="1"/>
      <protection locked="0"/>
    </xf>
    <xf numFmtId="166" fontId="26" fillId="0" borderId="97" xfId="20543" applyNumberFormat="1" applyFont="1" applyFill="1" applyBorder="1" applyAlignment="1" applyProtection="1">
      <alignment horizontal="center"/>
      <protection locked="0"/>
    </xf>
    <xf numFmtId="167" fontId="26" fillId="0" borderId="97" xfId="20543" applyNumberFormat="1" applyFont="1" applyFill="1" applyBorder="1" applyAlignment="1" applyProtection="1">
      <alignment horizontal="center"/>
      <protection locked="0"/>
    </xf>
    <xf numFmtId="167" fontId="24" fillId="0" borderId="0" xfId="20543" applyNumberFormat="1" applyFont="1" applyFill="1" applyBorder="1" applyAlignment="1" applyProtection="1">
      <alignment horizontal="center" wrapText="1"/>
      <protection locked="0"/>
    </xf>
    <xf numFmtId="0" fontId="35" fillId="0" borderId="0" xfId="20547" applyFont="1"/>
    <xf numFmtId="0" fontId="31" fillId="0" borderId="127" xfId="6" applyFont="1" applyBorder="1" applyAlignment="1">
      <alignment horizontal="right" vertical="center" wrapText="1"/>
    </xf>
    <xf numFmtId="166" fontId="31" fillId="0" borderId="127" xfId="7" applyNumberFormat="1" applyFont="1" applyFill="1" applyBorder="1" applyAlignment="1">
      <alignment horizontal="center" vertical="center"/>
    </xf>
    <xf numFmtId="0" fontId="31" fillId="0" borderId="127" xfId="6" applyFont="1" applyBorder="1" applyAlignment="1">
      <alignment horizontal="center" vertical="center"/>
    </xf>
    <xf numFmtId="0" fontId="24" fillId="0" borderId="0" xfId="20549" applyFont="1"/>
    <xf numFmtId="0" fontId="28" fillId="0" borderId="0" xfId="20549" applyFont="1"/>
    <xf numFmtId="0" fontId="40" fillId="0" borderId="0" xfId="20549"/>
    <xf numFmtId="0" fontId="22" fillId="0" borderId="0" xfId="20549" applyFont="1"/>
    <xf numFmtId="42" fontId="24" fillId="0" borderId="93" xfId="1856" applyNumberFormat="1" applyFont="1" applyBorder="1" applyAlignment="1">
      <alignment horizontal="left"/>
    </xf>
    <xf numFmtId="42" fontId="22" fillId="0" borderId="94" xfId="1856" applyNumberFormat="1" applyFont="1" applyBorder="1" applyAlignment="1">
      <alignment horizontal="left"/>
    </xf>
    <xf numFmtId="42" fontId="22" fillId="0" borderId="90" xfId="1856" applyNumberFormat="1" applyFont="1" applyBorder="1" applyAlignment="1">
      <alignment horizontal="left"/>
    </xf>
    <xf numFmtId="9" fontId="22" fillId="0" borderId="96" xfId="1856" applyNumberFormat="1" applyFont="1" applyBorder="1" applyAlignment="1">
      <alignment horizontal="center"/>
    </xf>
    <xf numFmtId="42" fontId="24" fillId="0" borderId="130" xfId="1856" applyNumberFormat="1" applyFont="1" applyBorder="1" applyAlignment="1">
      <alignment horizontal="left"/>
    </xf>
    <xf numFmtId="0" fontId="40" fillId="0" borderId="0" xfId="20549" applyAlignment="1">
      <alignment wrapText="1"/>
    </xf>
    <xf numFmtId="0" fontId="29" fillId="0" borderId="0" xfId="20549" applyFont="1"/>
    <xf numFmtId="0" fontId="30" fillId="0" borderId="0" xfId="20549" applyFont="1"/>
    <xf numFmtId="0" fontId="31" fillId="0" borderId="0" xfId="6" applyFont="1" applyAlignment="1">
      <alignment horizontal="center" vertical="center"/>
    </xf>
    <xf numFmtId="0" fontId="11" fillId="0" borderId="0" xfId="20548"/>
    <xf numFmtId="0" fontId="58" fillId="0" borderId="0" xfId="20548" applyFont="1"/>
    <xf numFmtId="0" fontId="11" fillId="0" borderId="127" xfId="20548" applyBorder="1"/>
    <xf numFmtId="0" fontId="11" fillId="2" borderId="127" xfId="20548" applyFill="1" applyBorder="1"/>
    <xf numFmtId="0" fontId="11" fillId="3" borderId="127" xfId="20548" applyFill="1" applyBorder="1"/>
    <xf numFmtId="0" fontId="11" fillId="4" borderId="0" xfId="20548" applyFill="1"/>
    <xf numFmtId="0" fontId="0" fillId="0" borderId="127" xfId="20548" applyFont="1" applyBorder="1"/>
    <xf numFmtId="0" fontId="0" fillId="0" borderId="0" xfId="20548" applyFont="1"/>
    <xf numFmtId="42" fontId="24" fillId="0" borderId="133" xfId="1856" applyNumberFormat="1" applyFont="1" applyBorder="1" applyAlignment="1">
      <alignment horizontal="left"/>
    </xf>
    <xf numFmtId="166" fontId="23" fillId="0" borderId="0" xfId="6" applyNumberFormat="1" applyAlignment="1">
      <alignment horizontal="center"/>
    </xf>
    <xf numFmtId="166" fontId="39" fillId="2" borderId="0" xfId="7" applyNumberFormat="1" applyFont="1" applyFill="1" applyBorder="1" applyAlignment="1">
      <alignment horizontal="center"/>
    </xf>
    <xf numFmtId="166" fontId="39" fillId="2" borderId="0" xfId="7" applyNumberFormat="1" applyFont="1" applyFill="1" applyBorder="1" applyAlignment="1">
      <alignment horizontal="center" wrapText="1"/>
    </xf>
    <xf numFmtId="0" fontId="30" fillId="0" borderId="0" xfId="20532" applyFont="1" applyAlignment="1">
      <alignment horizontal="right"/>
    </xf>
    <xf numFmtId="0" fontId="36" fillId="0" borderId="122" xfId="20532" applyFont="1" applyBorder="1" applyAlignment="1">
      <alignment wrapText="1"/>
    </xf>
    <xf numFmtId="0" fontId="23" fillId="0" borderId="0" xfId="20557"/>
    <xf numFmtId="17" fontId="199" fillId="0" borderId="0" xfId="20557" applyNumberFormat="1" applyFont="1"/>
    <xf numFmtId="0" fontId="200" fillId="0" borderId="0" xfId="20557" applyFont="1"/>
    <xf numFmtId="0" fontId="103" fillId="0" borderId="0" xfId="20557" applyFont="1" applyAlignment="1">
      <alignment wrapText="1"/>
    </xf>
    <xf numFmtId="0" fontId="23" fillId="0" borderId="136" xfId="20557" applyBorder="1" applyAlignment="1">
      <alignment horizontal="center"/>
    </xf>
    <xf numFmtId="0" fontId="132" fillId="0" borderId="0" xfId="20558" applyFont="1" applyProtection="1">
      <protection locked="0"/>
    </xf>
    <xf numFmtId="0" fontId="132" fillId="0" borderId="137" xfId="20558" applyFont="1" applyBorder="1" applyProtection="1">
      <protection locked="0"/>
    </xf>
    <xf numFmtId="0" fontId="31" fillId="0" borderId="0" xfId="20559" applyFont="1" applyAlignment="1">
      <alignment horizontal="left"/>
    </xf>
    <xf numFmtId="0" fontId="31" fillId="0" borderId="136" xfId="20559" applyFont="1" applyBorder="1" applyAlignment="1">
      <alignment horizontal="left"/>
    </xf>
    <xf numFmtId="168" fontId="31" fillId="0" borderId="0" xfId="17592" applyNumberFormat="1" applyFont="1"/>
    <xf numFmtId="0" fontId="31" fillId="0" borderId="0" xfId="20559" applyFont="1" applyAlignment="1">
      <alignment horizontal="left" vertical="center"/>
    </xf>
    <xf numFmtId="0" fontId="31" fillId="0" borderId="135" xfId="20559" applyFont="1" applyBorder="1" applyAlignment="1">
      <alignment horizontal="left" vertical="center"/>
    </xf>
    <xf numFmtId="0" fontId="35" fillId="0" borderId="0" xfId="20559" applyFont="1" applyAlignment="1">
      <alignment horizontal="left"/>
    </xf>
    <xf numFmtId="42" fontId="31" fillId="0" borderId="136" xfId="20559" applyNumberFormat="1" applyFont="1" applyBorder="1" applyAlignment="1">
      <alignment horizontal="right"/>
    </xf>
    <xf numFmtId="0" fontId="31" fillId="0" borderId="0" xfId="20559" applyFont="1" applyAlignment="1">
      <alignment horizontal="right" vertical="center"/>
    </xf>
    <xf numFmtId="0" fontId="31" fillId="0" borderId="135" xfId="20559" applyFont="1" applyBorder="1" applyAlignment="1">
      <alignment horizontal="right" vertical="center"/>
    </xf>
    <xf numFmtId="0" fontId="31" fillId="0" borderId="0" xfId="20557" applyFont="1"/>
    <xf numFmtId="42" fontId="31" fillId="0" borderId="136" xfId="20559" applyNumberFormat="1" applyFont="1" applyBorder="1"/>
    <xf numFmtId="42" fontId="31" fillId="0" borderId="0" xfId="20559" applyNumberFormat="1" applyFont="1" applyAlignment="1">
      <alignment horizontal="center" vertical="center"/>
    </xf>
    <xf numFmtId="42" fontId="31" fillId="0" borderId="135" xfId="20559" applyNumberFormat="1" applyFont="1" applyBorder="1" applyAlignment="1">
      <alignment horizontal="center" vertical="center"/>
    </xf>
    <xf numFmtId="0" fontId="23" fillId="0" borderId="136" xfId="20557" applyBorder="1" applyAlignment="1">
      <alignment horizontal="center" vertical="center"/>
    </xf>
    <xf numFmtId="0" fontId="31" fillId="0" borderId="0" xfId="20557" applyFont="1" applyAlignment="1">
      <alignment vertical="center"/>
    </xf>
    <xf numFmtId="0" fontId="103" fillId="0" borderId="0" xfId="20557" applyFont="1" applyAlignment="1">
      <alignment vertical="center"/>
    </xf>
    <xf numFmtId="0" fontId="0" fillId="0" borderId="0" xfId="0" applyAlignment="1">
      <alignment vertical="center"/>
    </xf>
    <xf numFmtId="0" fontId="103" fillId="0" borderId="0" xfId="20557" applyFont="1"/>
    <xf numFmtId="42" fontId="23" fillId="0" borderId="136" xfId="20559" applyNumberFormat="1" applyBorder="1"/>
    <xf numFmtId="168" fontId="23" fillId="0" borderId="0" xfId="17592" applyNumberFormat="1"/>
    <xf numFmtId="42" fontId="23" fillId="0" borderId="0" xfId="20559" applyNumberFormat="1" applyAlignment="1">
      <alignment horizontal="center" vertical="center"/>
    </xf>
    <xf numFmtId="42" fontId="23" fillId="0" borderId="135" xfId="20559" applyNumberFormat="1" applyBorder="1" applyAlignment="1">
      <alignment horizontal="center" vertical="center"/>
    </xf>
    <xf numFmtId="0" fontId="103" fillId="0" borderId="0" xfId="20559" applyFont="1" applyAlignment="1">
      <alignment horizontal="left"/>
    </xf>
    <xf numFmtId="42" fontId="35" fillId="0" borderId="136" xfId="20559" applyNumberFormat="1" applyFont="1" applyBorder="1"/>
    <xf numFmtId="168" fontId="35" fillId="0" borderId="0" xfId="17592" applyNumberFormat="1" applyFont="1"/>
    <xf numFmtId="42" fontId="35" fillId="0" borderId="0" xfId="20559" applyNumberFormat="1" applyFont="1" applyAlignment="1">
      <alignment horizontal="center" vertical="center"/>
    </xf>
    <xf numFmtId="42" fontId="35" fillId="0" borderId="135" xfId="20559" applyNumberFormat="1" applyFont="1" applyBorder="1" applyAlignment="1">
      <alignment horizontal="center" vertical="center"/>
    </xf>
    <xf numFmtId="44" fontId="31" fillId="0" borderId="0" xfId="17842" applyNumberFormat="1" applyFont="1" applyFill="1" applyBorder="1" applyAlignment="1">
      <alignment horizontal="center"/>
    </xf>
    <xf numFmtId="42" fontId="35" fillId="0" borderId="6" xfId="20559" applyNumberFormat="1" applyFont="1" applyBorder="1"/>
    <xf numFmtId="168" fontId="35" fillId="0" borderId="6" xfId="17592" applyNumberFormat="1" applyFont="1" applyBorder="1" applyAlignment="1">
      <alignment horizontal="center"/>
    </xf>
    <xf numFmtId="42" fontId="35" fillId="0" borderId="6" xfId="20559" applyNumberFormat="1" applyFont="1" applyBorder="1" applyAlignment="1">
      <alignment horizontal="center" vertical="center"/>
    </xf>
    <xf numFmtId="42" fontId="35" fillId="0" borderId="7" xfId="20559" applyNumberFormat="1" applyFont="1" applyBorder="1" applyAlignment="1">
      <alignment horizontal="center" vertical="center"/>
    </xf>
    <xf numFmtId="171" fontId="35" fillId="0" borderId="0" xfId="64" applyNumberFormat="1" applyFont="1"/>
    <xf numFmtId="42" fontId="35" fillId="0" borderId="0" xfId="20557" applyNumberFormat="1" applyFont="1"/>
    <xf numFmtId="0" fontId="103" fillId="0" borderId="0" xfId="20561" applyFont="1"/>
    <xf numFmtId="0" fontId="132" fillId="0" borderId="0" xfId="20557" applyFont="1"/>
    <xf numFmtId="0" fontId="31" fillId="0" borderId="0" xfId="20558" applyFont="1" applyAlignment="1" applyProtection="1">
      <alignment horizontal="left"/>
      <protection locked="0"/>
    </xf>
    <xf numFmtId="166" fontId="31" fillId="0" borderId="0" xfId="20558" applyNumberFormat="1" applyFont="1" applyAlignment="1" applyProtection="1">
      <alignment horizontal="left"/>
      <protection locked="0"/>
    </xf>
    <xf numFmtId="0" fontId="31" fillId="3" borderId="107" xfId="20558" applyFont="1" applyFill="1" applyBorder="1" applyAlignment="1">
      <alignment horizontal="center" wrapText="1"/>
    </xf>
    <xf numFmtId="0" fontId="31" fillId="3" borderId="73" xfId="20558" applyFont="1" applyFill="1" applyBorder="1" applyAlignment="1">
      <alignment horizontal="center" wrapText="1"/>
    </xf>
    <xf numFmtId="0" fontId="31" fillId="3" borderId="7" xfId="20558" applyFont="1" applyFill="1" applyBorder="1" applyAlignment="1">
      <alignment horizontal="center" wrapText="1"/>
    </xf>
    <xf numFmtId="0" fontId="187" fillId="0" borderId="0" xfId="0" applyFont="1"/>
    <xf numFmtId="0" fontId="31" fillId="3" borderId="128" xfId="20559" applyFont="1" applyFill="1" applyBorder="1" applyAlignment="1">
      <alignment horizontal="left"/>
    </xf>
    <xf numFmtId="0" fontId="31" fillId="3" borderId="136" xfId="20558" applyFont="1" applyFill="1" applyBorder="1" applyAlignment="1" applyProtection="1">
      <alignment horizontal="center" wrapText="1"/>
      <protection locked="0"/>
    </xf>
    <xf numFmtId="168" fontId="31" fillId="3" borderId="101" xfId="17592" applyNumberFormat="1" applyFont="1" applyFill="1" applyBorder="1" applyAlignment="1" applyProtection="1">
      <alignment horizontal="center" wrapText="1"/>
      <protection locked="0"/>
    </xf>
    <xf numFmtId="0" fontId="31" fillId="3" borderId="101" xfId="20557" applyFont="1" applyFill="1" applyBorder="1" applyAlignment="1">
      <alignment horizontal="center" wrapText="1"/>
    </xf>
    <xf numFmtId="42" fontId="35" fillId="0" borderId="10" xfId="20559" applyNumberFormat="1" applyFont="1" applyBorder="1"/>
    <xf numFmtId="42" fontId="35" fillId="0" borderId="138" xfId="20559" applyNumberFormat="1" applyFont="1" applyBorder="1"/>
    <xf numFmtId="42" fontId="22" fillId="0" borderId="91" xfId="1856" applyNumberFormat="1" applyFont="1" applyBorder="1" applyAlignment="1">
      <alignment horizontal="center" wrapText="1"/>
    </xf>
    <xf numFmtId="169" fontId="22" fillId="0" borderId="92" xfId="1856" applyNumberFormat="1" applyFont="1" applyBorder="1" applyAlignment="1">
      <alignment horizontal="center" wrapText="1"/>
    </xf>
    <xf numFmtId="0" fontId="24" fillId="0" borderId="0" xfId="20549" applyFont="1" applyAlignment="1">
      <alignment horizontal="center"/>
    </xf>
    <xf numFmtId="169" fontId="22" fillId="0" borderId="92" xfId="1856" applyNumberFormat="1" applyFont="1" applyBorder="1" applyAlignment="1">
      <alignment horizontal="center"/>
    </xf>
    <xf numFmtId="42" fontId="22" fillId="0" borderId="91" xfId="1856" applyNumberFormat="1" applyFont="1" applyBorder="1" applyAlignment="1">
      <alignment horizontal="center"/>
    </xf>
    <xf numFmtId="42" fontId="22" fillId="0" borderId="90" xfId="1856" applyNumberFormat="1" applyFont="1" applyBorder="1" applyAlignment="1">
      <alignment horizontal="center"/>
    </xf>
    <xf numFmtId="0" fontId="31" fillId="145" borderId="134" xfId="6" applyFont="1" applyFill="1" applyBorder="1" applyAlignment="1">
      <alignment horizontal="center" vertical="center" wrapText="1"/>
    </xf>
    <xf numFmtId="9" fontId="0" fillId="2" borderId="127" xfId="58" applyFont="1" applyFill="1" applyBorder="1" applyAlignment="1">
      <alignment horizontal="center"/>
    </xf>
    <xf numFmtId="42" fontId="22" fillId="0" borderId="0" xfId="1856" applyNumberFormat="1" applyFont="1" applyAlignment="1">
      <alignment horizontal="left"/>
    </xf>
    <xf numFmtId="42" fontId="35" fillId="0" borderId="0" xfId="20559" applyNumberFormat="1" applyFont="1"/>
    <xf numFmtId="0" fontId="31" fillId="0" borderId="2" xfId="6" applyFont="1" applyBorder="1" applyAlignment="1">
      <alignment horizontal="right" vertical="center" wrapText="1"/>
    </xf>
    <xf numFmtId="166" fontId="31" fillId="0" borderId="2" xfId="7" applyNumberFormat="1" applyFont="1" applyFill="1" applyBorder="1" applyAlignment="1">
      <alignment horizontal="center" vertical="center"/>
    </xf>
    <xf numFmtId="0" fontId="31" fillId="0" borderId="0" xfId="6" applyFont="1" applyAlignment="1">
      <alignment horizontal="right" vertical="center" wrapText="1"/>
    </xf>
    <xf numFmtId="0" fontId="10" fillId="0" borderId="0" xfId="20563"/>
    <xf numFmtId="0" fontId="10" fillId="0" borderId="0" xfId="20563" applyAlignment="1">
      <alignment horizontal="right"/>
    </xf>
    <xf numFmtId="0" fontId="10" fillId="146" borderId="0" xfId="20563" applyFill="1"/>
    <xf numFmtId="166" fontId="0" fillId="0" borderId="0" xfId="20564" applyNumberFormat="1" applyFont="1"/>
    <xf numFmtId="0" fontId="10" fillId="0" borderId="126" xfId="20563" applyBorder="1" applyAlignment="1">
      <alignment horizontal="center"/>
    </xf>
    <xf numFmtId="0" fontId="58" fillId="0" borderId="0" xfId="20563" applyFont="1" applyAlignment="1">
      <alignment horizontal="center" vertical="top" wrapText="1"/>
    </xf>
    <xf numFmtId="0" fontId="58" fillId="146" borderId="0" xfId="20563" applyFont="1" applyFill="1" applyAlignment="1">
      <alignment horizontal="center" vertical="top" wrapText="1"/>
    </xf>
    <xf numFmtId="166" fontId="58" fillId="0" borderId="0" xfId="20564" applyNumberFormat="1" applyFont="1" applyBorder="1" applyAlignment="1">
      <alignment horizontal="center" vertical="top" wrapText="1"/>
    </xf>
    <xf numFmtId="0" fontId="10" fillId="0" borderId="0" xfId="20563" applyAlignment="1">
      <alignment horizontal="center" vertical="top" wrapText="1"/>
    </xf>
    <xf numFmtId="0" fontId="58" fillId="0" borderId="123" xfId="20563" applyFont="1" applyBorder="1" applyAlignment="1">
      <alignment horizontal="center"/>
    </xf>
    <xf numFmtId="0" fontId="58" fillId="0" borderId="125" xfId="20563" applyFont="1" applyBorder="1" applyAlignment="1">
      <alignment horizontal="center" wrapText="1"/>
    </xf>
    <xf numFmtId="0" fontId="58" fillId="146" borderId="0" xfId="20563" applyFont="1" applyFill="1" applyAlignment="1">
      <alignment horizontal="center"/>
    </xf>
    <xf numFmtId="0" fontId="10" fillId="0" borderId="140" xfId="20563" applyBorder="1" applyAlignment="1">
      <alignment horizontal="center"/>
    </xf>
    <xf numFmtId="0" fontId="10" fillId="146" borderId="140" xfId="20563" applyFill="1" applyBorder="1"/>
    <xf numFmtId="208" fontId="0" fillId="0" borderId="0" xfId="20564" applyNumberFormat="1" applyFont="1"/>
    <xf numFmtId="171" fontId="0" fillId="0" borderId="0" xfId="20565" applyNumberFormat="1" applyFont="1"/>
    <xf numFmtId="0" fontId="58" fillId="0" borderId="140" xfId="20563" applyFont="1" applyBorder="1" applyAlignment="1">
      <alignment horizontal="left"/>
    </xf>
    <xf numFmtId="171" fontId="0" fillId="0" borderId="0" xfId="20565" applyNumberFormat="1" applyFont="1" applyBorder="1"/>
    <xf numFmtId="0" fontId="194" fillId="0" borderId="140" xfId="20563" applyFont="1" applyBorder="1" applyAlignment="1">
      <alignment horizontal="left"/>
    </xf>
    <xf numFmtId="0" fontId="10" fillId="0" borderId="140" xfId="20563" applyBorder="1" applyAlignment="1">
      <alignment horizontal="right"/>
    </xf>
    <xf numFmtId="0" fontId="194" fillId="0" borderId="140" xfId="20563" applyFont="1" applyBorder="1" applyAlignment="1">
      <alignment horizontal="center"/>
    </xf>
    <xf numFmtId="0" fontId="30" fillId="0" borderId="140" xfId="20563" applyFont="1" applyBorder="1" applyAlignment="1">
      <alignment horizontal="left"/>
    </xf>
    <xf numFmtId="166" fontId="0" fillId="0" borderId="0" xfId="20564" applyNumberFormat="1" applyFont="1" applyFill="1" applyBorder="1"/>
    <xf numFmtId="0" fontId="58" fillId="3" borderId="140" xfId="20563" applyFont="1" applyFill="1" applyBorder="1" applyAlignment="1">
      <alignment horizontal="center"/>
    </xf>
    <xf numFmtId="166" fontId="0" fillId="0" borderId="0" xfId="20564" applyNumberFormat="1" applyFont="1" applyBorder="1"/>
    <xf numFmtId="0" fontId="58" fillId="0" borderId="0" xfId="20563" applyFont="1" applyAlignment="1">
      <alignment horizontal="left"/>
    </xf>
    <xf numFmtId="0" fontId="195" fillId="0" borderId="0" xfId="20563" applyFont="1"/>
    <xf numFmtId="0" fontId="33" fillId="0" borderId="0" xfId="6" applyFont="1"/>
    <xf numFmtId="0" fontId="31" fillId="0" borderId="2" xfId="6" applyFont="1" applyBorder="1" applyAlignment="1">
      <alignment horizontal="center" vertical="center"/>
    </xf>
    <xf numFmtId="0" fontId="23" fillId="0" borderId="0" xfId="6" applyAlignment="1">
      <alignment horizontal="left" wrapText="1" indent="1"/>
    </xf>
    <xf numFmtId="0" fontId="31" fillId="2" borderId="127" xfId="6" applyFont="1" applyFill="1" applyBorder="1" applyAlignment="1">
      <alignment horizontal="right" vertical="center" wrapText="1"/>
    </xf>
    <xf numFmtId="0" fontId="31" fillId="2" borderId="127" xfId="6" applyFont="1" applyFill="1" applyBorder="1" applyAlignment="1">
      <alignment horizontal="center" vertical="center"/>
    </xf>
    <xf numFmtId="166" fontId="31" fillId="2" borderId="127" xfId="7" applyNumberFormat="1" applyFont="1" applyFill="1" applyBorder="1" applyAlignment="1">
      <alignment horizontal="center" vertical="center"/>
    </xf>
    <xf numFmtId="0" fontId="30" fillId="0" borderId="127" xfId="20563" applyFont="1" applyBorder="1" applyAlignment="1">
      <alignment horizontal="left" wrapText="1"/>
    </xf>
    <xf numFmtId="0" fontId="23" fillId="0" borderId="0" xfId="6" applyAlignment="1">
      <alignment horizontal="right"/>
    </xf>
    <xf numFmtId="42" fontId="22" fillId="0" borderId="130" xfId="1856" applyNumberFormat="1" applyFont="1" applyBorder="1" applyAlignment="1">
      <alignment horizontal="center"/>
    </xf>
    <xf numFmtId="166" fontId="36" fillId="0" borderId="0" xfId="20550" applyNumberFormat="1" applyFont="1" applyFill="1" applyBorder="1" applyAlignment="1">
      <alignment wrapText="1"/>
    </xf>
    <xf numFmtId="0" fontId="194" fillId="0" borderId="142" xfId="20563" applyFont="1" applyBorder="1" applyAlignment="1">
      <alignment horizontal="right"/>
    </xf>
    <xf numFmtId="42" fontId="22" fillId="0" borderId="144" xfId="1856" applyNumberFormat="1" applyFont="1" applyBorder="1" applyAlignment="1">
      <alignment horizontal="left"/>
    </xf>
    <xf numFmtId="42" fontId="24" fillId="0" borderId="145" xfId="1856" applyNumberFormat="1" applyFont="1" applyBorder="1" applyAlignment="1">
      <alignment horizontal="left"/>
    </xf>
    <xf numFmtId="169" fontId="24" fillId="0" borderId="146" xfId="1856" applyNumberFormat="1" applyFont="1" applyBorder="1" applyAlignment="1">
      <alignment horizontal="left"/>
    </xf>
    <xf numFmtId="169" fontId="24" fillId="0" borderId="147" xfId="1856" applyNumberFormat="1" applyFont="1" applyBorder="1" applyAlignment="1">
      <alignment horizontal="left"/>
    </xf>
    <xf numFmtId="42" fontId="22" fillId="0" borderId="148" xfId="1856" applyNumberFormat="1" applyFont="1" applyBorder="1" applyAlignment="1">
      <alignment horizontal="left"/>
    </xf>
    <xf numFmtId="42" fontId="24" fillId="143" borderId="131" xfId="1856" applyNumberFormat="1" applyFont="1" applyFill="1" applyBorder="1" applyAlignment="1">
      <alignment horizontal="left"/>
    </xf>
    <xf numFmtId="42" fontId="24" fillId="143" borderId="133" xfId="1856" applyNumberFormat="1" applyFont="1" applyFill="1" applyBorder="1" applyAlignment="1">
      <alignment horizontal="left"/>
    </xf>
    <xf numFmtId="42" fontId="24" fillId="143" borderId="130" xfId="1856" applyNumberFormat="1" applyFont="1" applyFill="1" applyBorder="1" applyAlignment="1">
      <alignment horizontal="left"/>
    </xf>
    <xf numFmtId="0" fontId="132" fillId="74" borderId="107" xfId="20557" applyFont="1" applyFill="1" applyBorder="1" applyAlignment="1">
      <alignment vertical="center"/>
    </xf>
    <xf numFmtId="0" fontId="132" fillId="74" borderId="73" xfId="20557" applyFont="1" applyFill="1" applyBorder="1" applyAlignment="1">
      <alignment vertical="center"/>
    </xf>
    <xf numFmtId="0" fontId="39" fillId="2" borderId="0" xfId="6" applyFont="1" applyFill="1"/>
    <xf numFmtId="42" fontId="31" fillId="143" borderId="10" xfId="20559" applyNumberFormat="1" applyFont="1" applyFill="1" applyBorder="1" applyAlignment="1">
      <alignment vertical="center"/>
    </xf>
    <xf numFmtId="0" fontId="189" fillId="0" borderId="122" xfId="0" applyFont="1" applyBorder="1"/>
    <xf numFmtId="9" fontId="209" fillId="147" borderId="129" xfId="1856" applyNumberFormat="1" applyFont="1" applyFill="1" applyBorder="1" applyAlignment="1">
      <alignment horizontal="center"/>
    </xf>
    <xf numFmtId="9" fontId="24" fillId="3" borderId="129" xfId="1856" applyNumberFormat="1" applyFont="1" applyFill="1" applyBorder="1" applyAlignment="1">
      <alignment horizontal="center"/>
    </xf>
    <xf numFmtId="42" fontId="24" fillId="3" borderId="129" xfId="1856" applyNumberFormat="1" applyFont="1" applyFill="1" applyBorder="1" applyAlignment="1">
      <alignment horizontal="center"/>
    </xf>
    <xf numFmtId="42" fontId="24" fillId="143" borderId="127" xfId="1856" applyNumberFormat="1" applyFont="1" applyFill="1" applyBorder="1" applyAlignment="1">
      <alignment horizontal="center"/>
    </xf>
    <xf numFmtId="42" fontId="24" fillId="143" borderId="93" xfId="1856" applyNumberFormat="1" applyFont="1" applyFill="1" applyBorder="1" applyAlignment="1">
      <alignment horizontal="center"/>
    </xf>
    <xf numFmtId="42" fontId="22" fillId="0" borderId="120" xfId="1856" applyNumberFormat="1" applyFont="1" applyBorder="1" applyAlignment="1">
      <alignment horizontal="center"/>
    </xf>
    <xf numFmtId="42" fontId="24" fillId="143" borderId="129" xfId="1856" applyNumberFormat="1" applyFont="1" applyFill="1" applyBorder="1" applyAlignment="1">
      <alignment horizontal="center"/>
    </xf>
    <xf numFmtId="42" fontId="24" fillId="3" borderId="94" xfId="1856" applyNumberFormat="1" applyFont="1" applyFill="1" applyBorder="1" applyAlignment="1">
      <alignment horizontal="center"/>
    </xf>
    <xf numFmtId="42" fontId="24" fillId="3" borderId="95" xfId="1856" applyNumberFormat="1" applyFont="1" applyFill="1" applyBorder="1" applyAlignment="1">
      <alignment horizontal="center"/>
    </xf>
    <xf numFmtId="42" fontId="24" fillId="3" borderId="96" xfId="1856" applyNumberFormat="1" applyFont="1" applyFill="1" applyBorder="1" applyAlignment="1">
      <alignment horizontal="center"/>
    </xf>
    <xf numFmtId="42" fontId="24" fillId="3" borderId="93" xfId="1856" applyNumberFormat="1" applyFont="1" applyFill="1" applyBorder="1" applyAlignment="1">
      <alignment horizontal="center"/>
    </xf>
    <xf numFmtId="42" fontId="24" fillId="3" borderId="127" xfId="1856" applyNumberFormat="1" applyFont="1" applyFill="1" applyBorder="1" applyAlignment="1">
      <alignment horizontal="center"/>
    </xf>
    <xf numFmtId="42" fontId="24" fillId="3" borderId="53" xfId="1856" applyNumberFormat="1" applyFont="1" applyFill="1" applyBorder="1" applyAlignment="1">
      <alignment horizontal="center" wrapText="1"/>
    </xf>
    <xf numFmtId="166" fontId="24" fillId="3" borderId="127" xfId="1856" applyNumberFormat="1" applyFont="1" applyFill="1" applyBorder="1" applyAlignment="1">
      <alignment horizontal="left"/>
    </xf>
    <xf numFmtId="42" fontId="22" fillId="3" borderId="95" xfId="1856" applyNumberFormat="1" applyFont="1" applyFill="1" applyBorder="1" applyAlignment="1">
      <alignment horizontal="right"/>
    </xf>
    <xf numFmtId="166" fontId="22" fillId="3" borderId="95" xfId="1856" applyNumberFormat="1" applyFont="1" applyFill="1" applyBorder="1" applyAlignment="1">
      <alignment horizontal="left"/>
    </xf>
    <xf numFmtId="42" fontId="24" fillId="3" borderId="129" xfId="1856" applyNumberFormat="1" applyFont="1" applyFill="1" applyBorder="1" applyAlignment="1">
      <alignment horizontal="left"/>
    </xf>
    <xf numFmtId="42" fontId="24" fillId="3" borderId="133" xfId="1856" applyNumberFormat="1" applyFont="1" applyFill="1" applyBorder="1" applyAlignment="1">
      <alignment horizontal="left"/>
    </xf>
    <xf numFmtId="42" fontId="22" fillId="3" borderId="96" xfId="1856" applyNumberFormat="1" applyFont="1" applyFill="1" applyBorder="1" applyAlignment="1">
      <alignment horizontal="left"/>
    </xf>
    <xf numFmtId="0" fontId="210" fillId="147" borderId="2" xfId="6" applyFont="1" applyFill="1" applyBorder="1" applyAlignment="1">
      <alignment horizontal="left" wrapText="1" indent="1"/>
    </xf>
    <xf numFmtId="0" fontId="210" fillId="147" borderId="127" xfId="6" applyFont="1" applyFill="1" applyBorder="1" applyAlignment="1">
      <alignment horizontal="center"/>
    </xf>
    <xf numFmtId="0" fontId="210" fillId="147" borderId="2" xfId="6" applyFont="1" applyFill="1" applyBorder="1" applyAlignment="1">
      <alignment horizontal="center"/>
    </xf>
    <xf numFmtId="0" fontId="210" fillId="147" borderId="127" xfId="6" applyFont="1" applyFill="1" applyBorder="1" applyAlignment="1">
      <alignment horizontal="left" wrapText="1" indent="1"/>
    </xf>
    <xf numFmtId="166" fontId="210" fillId="147" borderId="127" xfId="7" applyNumberFormat="1" applyFont="1" applyFill="1" applyBorder="1" applyAlignment="1">
      <alignment horizontal="center"/>
    </xf>
    <xf numFmtId="166" fontId="210" fillId="147" borderId="2" xfId="7" applyNumberFormat="1" applyFont="1" applyFill="1" applyBorder="1" applyAlignment="1">
      <alignment horizontal="center"/>
    </xf>
    <xf numFmtId="0" fontId="210" fillId="147" borderId="127" xfId="6" applyFont="1" applyFill="1" applyBorder="1" applyAlignment="1">
      <alignment horizontal="left" indent="1"/>
    </xf>
    <xf numFmtId="170" fontId="210" fillId="147" borderId="127" xfId="6" applyNumberFormat="1" applyFont="1" applyFill="1" applyBorder="1" applyAlignment="1">
      <alignment horizontal="left" wrapText="1" indent="1"/>
    </xf>
    <xf numFmtId="0" fontId="210" fillId="147" borderId="2" xfId="6" applyFont="1" applyFill="1" applyBorder="1" applyAlignment="1">
      <alignment horizontal="left" indent="1"/>
    </xf>
    <xf numFmtId="170" fontId="210" fillId="147" borderId="2" xfId="6" applyNumberFormat="1" applyFont="1" applyFill="1" applyBorder="1" applyAlignment="1">
      <alignment horizontal="left" wrapText="1" indent="1"/>
    </xf>
    <xf numFmtId="0" fontId="210" fillId="147" borderId="127" xfId="6" applyFont="1" applyFill="1" applyBorder="1" applyAlignment="1">
      <alignment horizontal="left" wrapText="1"/>
    </xf>
    <xf numFmtId="6" fontId="30" fillId="3" borderId="140" xfId="20563" applyNumberFormat="1" applyFont="1" applyFill="1" applyBorder="1"/>
    <xf numFmtId="208" fontId="30" fillId="3" borderId="140" xfId="20563" applyNumberFormat="1" applyFont="1" applyFill="1" applyBorder="1" applyAlignment="1">
      <alignment horizontal="right"/>
    </xf>
    <xf numFmtId="9" fontId="30" fillId="3" borderId="140" xfId="58" applyFont="1" applyFill="1" applyBorder="1" applyAlignment="1">
      <alignment horizontal="right"/>
    </xf>
    <xf numFmtId="208" fontId="30" fillId="3" borderId="140" xfId="20563" applyNumberFormat="1" applyFont="1" applyFill="1" applyBorder="1"/>
    <xf numFmtId="0" fontId="205" fillId="0" borderId="140" xfId="0" applyFont="1" applyBorder="1" applyAlignment="1">
      <alignment horizontal="left" indent="2"/>
    </xf>
    <xf numFmtId="0" fontId="0" fillId="0" borderId="140" xfId="0" applyBorder="1" applyAlignment="1">
      <alignment horizontal="left" indent="2"/>
    </xf>
    <xf numFmtId="42" fontId="23" fillId="3" borderId="136" xfId="20559" applyNumberFormat="1" applyFill="1" applyBorder="1"/>
    <xf numFmtId="42" fontId="35" fillId="3" borderId="136" xfId="20559" applyNumberFormat="1" applyFont="1" applyFill="1" applyBorder="1"/>
    <xf numFmtId="42" fontId="35" fillId="3" borderId="0" xfId="20559" applyNumberFormat="1" applyFont="1" applyFill="1"/>
    <xf numFmtId="0" fontId="31" fillId="0" borderId="0" xfId="20559" applyFont="1" applyAlignment="1">
      <alignment horizontal="left" indent="1"/>
    </xf>
    <xf numFmtId="42" fontId="31" fillId="0" borderId="0" xfId="20559" applyNumberFormat="1" applyFont="1"/>
    <xf numFmtId="0" fontId="103" fillId="0" borderId="6" xfId="20557" applyFont="1" applyBorder="1"/>
    <xf numFmtId="168" fontId="31" fillId="3" borderId="0" xfId="17592" applyNumberFormat="1" applyFont="1" applyFill="1" applyAlignment="1">
      <alignment vertical="center"/>
    </xf>
    <xf numFmtId="168" fontId="31" fillId="3" borderId="135" xfId="17592" applyNumberFormat="1" applyFont="1" applyFill="1" applyBorder="1" applyAlignment="1">
      <alignment horizontal="center" vertical="center"/>
    </xf>
    <xf numFmtId="42" fontId="31" fillId="3" borderId="0" xfId="20559" applyNumberFormat="1" applyFont="1" applyFill="1" applyAlignment="1">
      <alignment horizontal="center" vertical="center"/>
    </xf>
    <xf numFmtId="168" fontId="31" fillId="3" borderId="0" xfId="17592" applyNumberFormat="1" applyFont="1" applyFill="1" applyAlignment="1">
      <alignment horizontal="center" vertical="center"/>
    </xf>
    <xf numFmtId="168" fontId="31" fillId="3" borderId="0" xfId="20560" applyNumberFormat="1" applyFont="1" applyFill="1" applyBorder="1" applyAlignment="1">
      <alignment horizontal="center" vertical="center"/>
    </xf>
    <xf numFmtId="168" fontId="31" fillId="3" borderId="135" xfId="20560" applyNumberFormat="1" applyFont="1" applyFill="1" applyBorder="1" applyAlignment="1">
      <alignment horizontal="center" vertical="center"/>
    </xf>
    <xf numFmtId="168" fontId="31" fillId="143" borderId="0" xfId="17592" applyNumberFormat="1" applyFont="1" applyFill="1"/>
    <xf numFmtId="168" fontId="31" fillId="143" borderId="0" xfId="20560" applyNumberFormat="1" applyFont="1" applyFill="1" applyBorder="1" applyAlignment="1">
      <alignment horizontal="center" vertical="center"/>
    </xf>
    <xf numFmtId="168" fontId="31" fillId="143" borderId="135" xfId="20560" applyNumberFormat="1" applyFont="1" applyFill="1" applyBorder="1" applyAlignment="1">
      <alignment horizontal="center" vertical="center"/>
    </xf>
    <xf numFmtId="42" fontId="23" fillId="143" borderId="0" xfId="20559" applyNumberFormat="1" applyFill="1" applyAlignment="1">
      <alignment horizontal="center" vertical="center"/>
    </xf>
    <xf numFmtId="42" fontId="23" fillId="143" borderId="135" xfId="20559" applyNumberFormat="1" applyFill="1" applyBorder="1" applyAlignment="1">
      <alignment horizontal="center" vertical="center"/>
    </xf>
    <xf numFmtId="168" fontId="23" fillId="143" borderId="0" xfId="17592" applyNumberFormat="1" applyFill="1"/>
    <xf numFmtId="168" fontId="31" fillId="143" borderId="0" xfId="17592" applyNumberFormat="1" applyFont="1" applyFill="1" applyAlignment="1">
      <alignment horizontal="center" vertical="center"/>
    </xf>
    <xf numFmtId="168" fontId="31" fillId="143" borderId="135" xfId="17592" applyNumberFormat="1" applyFont="1" applyFill="1" applyBorder="1" applyAlignment="1">
      <alignment horizontal="center" vertical="center"/>
    </xf>
    <xf numFmtId="168" fontId="35" fillId="143" borderId="0" xfId="17592" applyNumberFormat="1" applyFont="1" applyFill="1"/>
    <xf numFmtId="42" fontId="35" fillId="143" borderId="0" xfId="20559" applyNumberFormat="1" applyFont="1" applyFill="1" applyAlignment="1">
      <alignment horizontal="center" vertical="center"/>
    </xf>
    <xf numFmtId="42" fontId="35" fillId="143" borderId="135" xfId="20559" applyNumberFormat="1" applyFont="1" applyFill="1" applyBorder="1" applyAlignment="1">
      <alignment horizontal="center" vertical="center"/>
    </xf>
    <xf numFmtId="168" fontId="35" fillId="143" borderId="0" xfId="17592" applyNumberFormat="1" applyFont="1" applyFill="1" applyAlignment="1">
      <alignment horizontal="center"/>
    </xf>
    <xf numFmtId="0" fontId="31" fillId="0" borderId="135" xfId="20559" applyFont="1" applyBorder="1" applyAlignment="1">
      <alignment horizontal="left"/>
    </xf>
    <xf numFmtId="42" fontId="31" fillId="0" borderId="0" xfId="20559" applyNumberFormat="1" applyFont="1" applyAlignment="1">
      <alignment horizontal="right"/>
    </xf>
    <xf numFmtId="42" fontId="31" fillId="0" borderId="135" xfId="20559" applyNumberFormat="1" applyFont="1" applyBorder="1" applyAlignment="1">
      <alignment horizontal="right"/>
    </xf>
    <xf numFmtId="42" fontId="31" fillId="0" borderId="135" xfId="20559" applyNumberFormat="1" applyFont="1" applyBorder="1"/>
    <xf numFmtId="0" fontId="0" fillId="143" borderId="0" xfId="0" applyFill="1" applyAlignment="1">
      <alignment vertical="center"/>
    </xf>
    <xf numFmtId="42" fontId="23" fillId="3" borderId="135" xfId="20559" applyNumberFormat="1" applyFill="1" applyBorder="1" applyAlignment="1">
      <alignment vertical="center"/>
    </xf>
    <xf numFmtId="42" fontId="23" fillId="3" borderId="0" xfId="20559" applyNumberFormat="1" applyFill="1"/>
    <xf numFmtId="42" fontId="23" fillId="3" borderId="135" xfId="20559" applyNumberFormat="1" applyFill="1" applyBorder="1"/>
    <xf numFmtId="42" fontId="23" fillId="0" borderId="0" xfId="20559" applyNumberFormat="1"/>
    <xf numFmtId="42" fontId="23" fillId="0" borderId="135" xfId="20559" applyNumberFormat="1" applyBorder="1"/>
    <xf numFmtId="42" fontId="23" fillId="0" borderId="0" xfId="20559" applyNumberFormat="1" applyAlignment="1">
      <alignment horizontal="center"/>
    </xf>
    <xf numFmtId="166" fontId="35" fillId="3" borderId="135" xfId="7" applyNumberFormat="1" applyFont="1" applyFill="1" applyBorder="1" applyAlignment="1"/>
    <xf numFmtId="166" fontId="35" fillId="0" borderId="135" xfId="7" applyNumberFormat="1" applyFont="1" applyFill="1" applyBorder="1" applyAlignment="1"/>
    <xf numFmtId="166" fontId="23" fillId="3" borderId="127" xfId="7" applyNumberFormat="1" applyFont="1" applyFill="1" applyBorder="1" applyAlignment="1">
      <alignment horizontal="center"/>
    </xf>
    <xf numFmtId="166" fontId="23" fillId="3" borderId="2" xfId="7" applyNumberFormat="1" applyFont="1" applyFill="1" applyBorder="1" applyAlignment="1">
      <alignment horizontal="center"/>
    </xf>
    <xf numFmtId="166" fontId="23" fillId="3" borderId="127" xfId="202" applyNumberFormat="1" applyFill="1" applyBorder="1" applyAlignment="1">
      <alignment horizontal="center"/>
    </xf>
    <xf numFmtId="166" fontId="210" fillId="147" borderId="127" xfId="202" applyNumberFormat="1" applyFont="1" applyFill="1" applyBorder="1" applyAlignment="1">
      <alignment horizontal="center"/>
    </xf>
    <xf numFmtId="0" fontId="31" fillId="3" borderId="127" xfId="6" applyFont="1" applyFill="1" applyBorder="1" applyAlignment="1">
      <alignment horizontal="right" vertical="center" wrapText="1"/>
    </xf>
    <xf numFmtId="166" fontId="31" fillId="3" borderId="127" xfId="7" applyNumberFormat="1" applyFont="1" applyFill="1" applyBorder="1" applyAlignment="1">
      <alignment horizontal="center" vertical="center"/>
    </xf>
    <xf numFmtId="0" fontId="30" fillId="0" borderId="2" xfId="20563" applyFont="1" applyBorder="1" applyAlignment="1">
      <alignment horizontal="left" wrapText="1"/>
    </xf>
    <xf numFmtId="0" fontId="31" fillId="148" borderId="2" xfId="6" applyFont="1" applyFill="1" applyBorder="1" applyAlignment="1">
      <alignment horizontal="center" wrapText="1"/>
    </xf>
    <xf numFmtId="166" fontId="31" fillId="148" borderId="2" xfId="7" applyNumberFormat="1" applyFont="1" applyFill="1" applyBorder="1" applyAlignment="1">
      <alignment horizontal="center"/>
    </xf>
    <xf numFmtId="0" fontId="23" fillId="148" borderId="127" xfId="6" applyFill="1" applyBorder="1" applyAlignment="1">
      <alignment horizontal="center"/>
    </xf>
    <xf numFmtId="0" fontId="23" fillId="148" borderId="2" xfId="6" applyFill="1" applyBorder="1" applyAlignment="1">
      <alignment horizontal="center"/>
    </xf>
    <xf numFmtId="0" fontId="31" fillId="148" borderId="2" xfId="6" applyFont="1" applyFill="1" applyBorder="1" applyAlignment="1">
      <alignment horizontal="left" wrapText="1"/>
    </xf>
    <xf numFmtId="0" fontId="23" fillId="0" borderId="127" xfId="5259" applyFont="1" applyFill="1" applyBorder="1" applyAlignment="1">
      <alignment horizontal="left" wrapText="1" indent="1"/>
    </xf>
    <xf numFmtId="6" fontId="26" fillId="0" borderId="0" xfId="20549" quotePrefix="1" applyNumberFormat="1" applyFont="1"/>
    <xf numFmtId="43" fontId="23" fillId="2" borderId="0" xfId="64" applyFont="1" applyFill="1" applyBorder="1" applyAlignment="1">
      <alignment horizontal="center"/>
    </xf>
    <xf numFmtId="43" fontId="39" fillId="2" borderId="0" xfId="64" applyFont="1" applyFill="1" applyBorder="1" applyAlignment="1">
      <alignment horizontal="center"/>
    </xf>
    <xf numFmtId="43" fontId="39" fillId="2" borderId="0" xfId="64" applyFont="1" applyFill="1" applyBorder="1" applyAlignment="1">
      <alignment horizontal="center" wrapText="1"/>
    </xf>
    <xf numFmtId="43" fontId="31" fillId="0" borderId="0" xfId="64" applyFont="1" applyFill="1" applyBorder="1" applyAlignment="1">
      <alignment horizontal="center" vertical="center"/>
    </xf>
    <xf numFmtId="43" fontId="210" fillId="147" borderId="127" xfId="64" applyFont="1" applyFill="1" applyBorder="1" applyAlignment="1">
      <alignment horizontal="center"/>
    </xf>
    <xf numFmtId="43" fontId="210" fillId="147" borderId="2" xfId="64" applyFont="1" applyFill="1" applyBorder="1" applyAlignment="1">
      <alignment horizontal="center"/>
    </xf>
    <xf numFmtId="43" fontId="31" fillId="0" borderId="2" xfId="64" applyFont="1" applyFill="1" applyBorder="1" applyAlignment="1">
      <alignment horizontal="center" vertical="center"/>
    </xf>
    <xf numFmtId="43" fontId="31" fillId="148" borderId="2" xfId="64" applyFont="1" applyFill="1" applyBorder="1" applyAlignment="1">
      <alignment horizontal="center"/>
    </xf>
    <xf numFmtId="43" fontId="31" fillId="0" borderId="127" xfId="64" applyFont="1" applyFill="1" applyBorder="1" applyAlignment="1">
      <alignment horizontal="center" vertical="center"/>
    </xf>
    <xf numFmtId="43" fontId="31" fillId="2" borderId="127" xfId="64" applyFont="1" applyFill="1" applyBorder="1" applyAlignment="1">
      <alignment horizontal="center" vertical="center"/>
    </xf>
    <xf numFmtId="43" fontId="23" fillId="0" borderId="0" xfId="64" applyFont="1" applyFill="1" applyBorder="1" applyAlignment="1">
      <alignment horizontal="center"/>
    </xf>
    <xf numFmtId="43" fontId="23" fillId="2" borderId="0" xfId="64" applyFont="1" applyFill="1" applyAlignment="1">
      <alignment horizontal="center"/>
    </xf>
    <xf numFmtId="0" fontId="23" fillId="147" borderId="127" xfId="6" applyFill="1" applyBorder="1" applyAlignment="1">
      <alignment horizontal="left" wrapText="1" indent="1"/>
    </xf>
    <xf numFmtId="166" fontId="23" fillId="147" borderId="127" xfId="7" applyNumberFormat="1" applyFont="1" applyFill="1" applyBorder="1" applyAlignment="1">
      <alignment horizontal="center"/>
    </xf>
    <xf numFmtId="0" fontId="34" fillId="0" borderId="0" xfId="6" applyFont="1"/>
    <xf numFmtId="43" fontId="210" fillId="147" borderId="129" xfId="64" applyFont="1" applyFill="1" applyBorder="1" applyAlignment="1">
      <alignment horizontal="center"/>
    </xf>
    <xf numFmtId="0" fontId="210" fillId="147" borderId="93" xfId="6" applyFont="1" applyFill="1" applyBorder="1" applyAlignment="1">
      <alignment horizontal="right"/>
    </xf>
    <xf numFmtId="0" fontId="31" fillId="3" borderId="93" xfId="6" applyFont="1" applyFill="1" applyBorder="1" applyAlignment="1">
      <alignment horizontal="right" vertical="center"/>
    </xf>
    <xf numFmtId="0" fontId="31" fillId="0" borderId="4" xfId="6" applyFont="1" applyBorder="1" applyAlignment="1">
      <alignment horizontal="right" vertical="center"/>
    </xf>
    <xf numFmtId="43" fontId="31" fillId="0" borderId="5" xfId="64" applyFont="1" applyFill="1" applyBorder="1" applyAlignment="1">
      <alignment horizontal="center" vertical="center"/>
    </xf>
    <xf numFmtId="0" fontId="31" fillId="148" borderId="4" xfId="6" applyFont="1" applyFill="1" applyBorder="1"/>
    <xf numFmtId="43" fontId="31" fillId="148" borderId="5" xfId="64" applyFont="1" applyFill="1" applyBorder="1" applyAlignment="1">
      <alignment horizontal="center"/>
    </xf>
    <xf numFmtId="0" fontId="31" fillId="0" borderId="93" xfId="6" applyFont="1" applyBorder="1" applyAlignment="1">
      <alignment horizontal="right" vertical="center"/>
    </xf>
    <xf numFmtId="43" fontId="31" fillId="0" borderId="129" xfId="64" applyFont="1" applyFill="1" applyBorder="1" applyAlignment="1">
      <alignment horizontal="center" vertical="center"/>
    </xf>
    <xf numFmtId="0" fontId="31" fillId="2" borderId="93" xfId="6" applyFont="1" applyFill="1" applyBorder="1" applyAlignment="1">
      <alignment horizontal="right" vertical="center"/>
    </xf>
    <xf numFmtId="43" fontId="31" fillId="2" borderId="129" xfId="64" applyFont="1" applyFill="1" applyBorder="1" applyAlignment="1">
      <alignment horizontal="center" vertical="center"/>
    </xf>
    <xf numFmtId="0" fontId="23" fillId="0" borderId="90" xfId="6" applyBorder="1" applyAlignment="1">
      <alignment horizontal="right"/>
    </xf>
    <xf numFmtId="0" fontId="23" fillId="0" borderId="91" xfId="6" applyBorder="1" applyAlignment="1">
      <alignment horizontal="left" wrapText="1" indent="1"/>
    </xf>
    <xf numFmtId="0" fontId="23" fillId="0" borderId="91" xfId="6" applyBorder="1" applyAlignment="1">
      <alignment horizontal="center"/>
    </xf>
    <xf numFmtId="0" fontId="23" fillId="2" borderId="91" xfId="6" applyFill="1" applyBorder="1" applyAlignment="1">
      <alignment horizontal="center"/>
    </xf>
    <xf numFmtId="166" fontId="23" fillId="0" borderId="91" xfId="7" applyNumberFormat="1" applyFont="1" applyFill="1" applyBorder="1" applyAlignment="1">
      <alignment horizontal="center"/>
    </xf>
    <xf numFmtId="43" fontId="23" fillId="0" borderId="91" xfId="64" applyFont="1" applyFill="1" applyBorder="1" applyAlignment="1">
      <alignment horizontal="center"/>
    </xf>
    <xf numFmtId="43" fontId="23" fillId="0" borderId="92" xfId="64" applyFont="1" applyFill="1" applyBorder="1" applyAlignment="1">
      <alignment horizontal="center"/>
    </xf>
    <xf numFmtId="0" fontId="31" fillId="3" borderId="94" xfId="6" applyFont="1" applyFill="1" applyBorder="1" applyAlignment="1">
      <alignment horizontal="right" vertical="center"/>
    </xf>
    <xf numFmtId="0" fontId="31" fillId="3" borderId="95" xfId="6" applyFont="1" applyFill="1" applyBorder="1" applyAlignment="1">
      <alignment horizontal="center" vertical="center" wrapText="1"/>
    </xf>
    <xf numFmtId="0" fontId="31" fillId="3" borderId="95" xfId="6" applyFont="1" applyFill="1" applyBorder="1" applyAlignment="1">
      <alignment horizontal="center" vertical="center"/>
    </xf>
    <xf numFmtId="166" fontId="31" fillId="3" borderId="95" xfId="7" applyNumberFormat="1" applyFont="1" applyFill="1" applyBorder="1" applyAlignment="1">
      <alignment horizontal="center" vertical="center"/>
    </xf>
    <xf numFmtId="43" fontId="31" fillId="3" borderId="95" xfId="64" applyFont="1" applyFill="1" applyBorder="1" applyAlignment="1">
      <alignment horizontal="center" vertical="center"/>
    </xf>
    <xf numFmtId="43" fontId="31" fillId="3" borderId="96" xfId="64" applyFont="1" applyFill="1" applyBorder="1" applyAlignment="1">
      <alignment horizontal="center" vertical="center"/>
    </xf>
    <xf numFmtId="0" fontId="31" fillId="148" borderId="90" xfId="6" applyFont="1" applyFill="1" applyBorder="1"/>
    <xf numFmtId="0" fontId="31" fillId="148" borderId="91" xfId="6" applyFont="1" applyFill="1" applyBorder="1" applyAlignment="1">
      <alignment horizontal="center" wrapText="1"/>
    </xf>
    <xf numFmtId="166" fontId="31" fillId="148" borderId="91" xfId="7" applyNumberFormat="1" applyFont="1" applyFill="1" applyBorder="1" applyAlignment="1">
      <alignment horizontal="center"/>
    </xf>
    <xf numFmtId="0" fontId="23" fillId="148" borderId="91" xfId="6" applyFill="1" applyBorder="1" applyAlignment="1">
      <alignment horizontal="center"/>
    </xf>
    <xf numFmtId="0" fontId="31" fillId="148" borderId="91" xfId="6" applyFont="1" applyFill="1" applyBorder="1" applyAlignment="1">
      <alignment horizontal="left" wrapText="1"/>
    </xf>
    <xf numFmtId="43" fontId="31" fillId="148" borderId="91" xfId="64" applyFont="1" applyFill="1" applyBorder="1" applyAlignment="1">
      <alignment horizontal="center"/>
    </xf>
    <xf numFmtId="43" fontId="31" fillId="148" borderId="92" xfId="64" applyFont="1" applyFill="1" applyBorder="1" applyAlignment="1">
      <alignment horizontal="center"/>
    </xf>
    <xf numFmtId="0" fontId="23" fillId="147" borderId="93" xfId="6" applyFill="1" applyBorder="1" applyAlignment="1">
      <alignment horizontal="right"/>
    </xf>
    <xf numFmtId="0" fontId="23" fillId="147" borderId="94" xfId="6" applyFill="1" applyBorder="1" applyAlignment="1">
      <alignment horizontal="right"/>
    </xf>
    <xf numFmtId="0" fontId="23" fillId="147" borderId="95" xfId="6" applyFill="1" applyBorder="1" applyAlignment="1">
      <alignment horizontal="left" wrapText="1" indent="1"/>
    </xf>
    <xf numFmtId="0" fontId="23" fillId="147" borderId="95" xfId="6" applyFill="1" applyBorder="1" applyAlignment="1">
      <alignment horizontal="center"/>
    </xf>
    <xf numFmtId="166" fontId="23" fillId="147" borderId="95" xfId="7" applyNumberFormat="1" applyFont="1" applyFill="1" applyBorder="1" applyAlignment="1">
      <alignment horizontal="center"/>
    </xf>
    <xf numFmtId="166" fontId="23" fillId="3" borderId="95" xfId="202" applyNumberFormat="1" applyFill="1" applyBorder="1" applyAlignment="1">
      <alignment horizontal="center"/>
    </xf>
    <xf numFmtId="43" fontId="23" fillId="147" borderId="95" xfId="64" applyFont="1" applyFill="1" applyBorder="1" applyAlignment="1">
      <alignment horizontal="center"/>
    </xf>
    <xf numFmtId="43" fontId="23" fillId="147" borderId="96" xfId="64" applyFont="1" applyFill="1" applyBorder="1" applyAlignment="1">
      <alignment horizontal="center"/>
    </xf>
    <xf numFmtId="166" fontId="210" fillId="147" borderId="93" xfId="7" applyNumberFormat="1" applyFont="1" applyFill="1" applyBorder="1" applyAlignment="1">
      <alignment horizontal="center"/>
    </xf>
    <xf numFmtId="166" fontId="210" fillId="147" borderId="4" xfId="7" applyNumberFormat="1" applyFont="1" applyFill="1" applyBorder="1" applyAlignment="1">
      <alignment horizontal="center"/>
    </xf>
    <xf numFmtId="0" fontId="31" fillId="148" borderId="150" xfId="6" applyFont="1" applyFill="1" applyBorder="1" applyAlignment="1">
      <alignment horizontal="center" vertical="center" wrapText="1"/>
    </xf>
    <xf numFmtId="0" fontId="31" fillId="148" borderId="151" xfId="6" applyFont="1" applyFill="1" applyBorder="1" applyAlignment="1">
      <alignment horizontal="center" vertical="center" wrapText="1"/>
    </xf>
    <xf numFmtId="0" fontId="31" fillId="148" borderId="151" xfId="9" applyFont="1" applyFill="1" applyBorder="1" applyAlignment="1">
      <alignment horizontal="center" vertical="center" wrapText="1"/>
    </xf>
    <xf numFmtId="166" fontId="31" fillId="148" borderId="150" xfId="7" applyNumberFormat="1" applyFont="1" applyFill="1" applyBorder="1" applyAlignment="1" applyProtection="1">
      <alignment horizontal="center" vertical="center" wrapText="1"/>
      <protection locked="0"/>
    </xf>
    <xf numFmtId="166" fontId="31" fillId="148" borderId="151" xfId="7" applyNumberFormat="1" applyFont="1" applyFill="1" applyBorder="1" applyAlignment="1" applyProtection="1">
      <alignment horizontal="center" vertical="center" wrapText="1"/>
      <protection locked="0"/>
    </xf>
    <xf numFmtId="43" fontId="31" fillId="148" borderId="151" xfId="64" applyFont="1" applyFill="1" applyBorder="1" applyAlignment="1" applyProtection="1">
      <alignment horizontal="center" vertical="center" wrapText="1"/>
      <protection locked="0"/>
    </xf>
    <xf numFmtId="0" fontId="10" fillId="0" borderId="124" xfId="20563" applyBorder="1" applyAlignment="1">
      <alignment horizontal="center" wrapText="1"/>
    </xf>
    <xf numFmtId="0" fontId="151" fillId="0" borderId="124" xfId="20563" applyFont="1" applyBorder="1" applyAlignment="1">
      <alignment horizontal="center" wrapText="1"/>
    </xf>
    <xf numFmtId="0" fontId="58" fillId="0" borderId="0" xfId="20563" applyFont="1" applyAlignment="1">
      <alignment horizontal="center"/>
    </xf>
    <xf numFmtId="166" fontId="0" fillId="0" borderId="0" xfId="20564" applyNumberFormat="1" applyFont="1" applyFill="1"/>
    <xf numFmtId="6" fontId="194" fillId="3" borderId="140" xfId="20563" applyNumberFormat="1" applyFont="1" applyFill="1" applyBorder="1"/>
    <xf numFmtId="6" fontId="58" fillId="3" borderId="140" xfId="20563" applyNumberFormat="1" applyFont="1" applyFill="1" applyBorder="1"/>
    <xf numFmtId="0" fontId="189" fillId="0" borderId="0" xfId="0" applyFont="1"/>
    <xf numFmtId="0" fontId="211" fillId="147" borderId="122" xfId="0" applyFont="1" applyFill="1" applyBorder="1"/>
    <xf numFmtId="166" fontId="22" fillId="0" borderId="127" xfId="60" applyNumberFormat="1" applyFont="1" applyFill="1" applyBorder="1" applyAlignment="1">
      <alignment horizontal="center" wrapText="1"/>
    </xf>
    <xf numFmtId="166" fontId="22" fillId="0" borderId="129" xfId="60" applyNumberFormat="1" applyFont="1" applyFill="1" applyBorder="1" applyAlignment="1">
      <alignment horizontal="center" wrapText="1"/>
    </xf>
    <xf numFmtId="164" fontId="25" fillId="0" borderId="127" xfId="60" applyNumberFormat="1" applyFont="1" applyFill="1" applyBorder="1" applyAlignment="1">
      <alignment horizontal="center" wrapText="1"/>
    </xf>
    <xf numFmtId="165" fontId="25" fillId="0" borderId="127" xfId="60" applyNumberFormat="1" applyFont="1" applyFill="1" applyBorder="1" applyAlignment="1">
      <alignment horizontal="center" wrapText="1"/>
    </xf>
    <xf numFmtId="166" fontId="25" fillId="0" borderId="127" xfId="60" applyNumberFormat="1" applyFont="1" applyFill="1" applyBorder="1" applyAlignment="1">
      <alignment horizontal="center" wrapText="1"/>
    </xf>
    <xf numFmtId="166" fontId="25" fillId="0" borderId="129" xfId="60" applyNumberFormat="1" applyFont="1" applyFill="1" applyBorder="1" applyAlignment="1">
      <alignment horizontal="center" wrapText="1"/>
    </xf>
    <xf numFmtId="0" fontId="24" fillId="0" borderId="94" xfId="2" applyFont="1" applyBorder="1" applyAlignment="1">
      <alignment horizontal="left" wrapText="1" indent="1"/>
    </xf>
    <xf numFmtId="0" fontId="212" fillId="0" borderId="0" xfId="0" applyFont="1"/>
    <xf numFmtId="0" fontId="0" fillId="0" borderId="0" xfId="0" applyAlignment="1">
      <alignment horizontal="right"/>
    </xf>
    <xf numFmtId="0" fontId="23" fillId="3" borderId="127" xfId="6" applyFill="1" applyBorder="1" applyAlignment="1">
      <alignment horizontal="left"/>
    </xf>
    <xf numFmtId="165" fontId="24" fillId="0" borderId="0" xfId="20543" applyNumberFormat="1" applyFont="1" applyFill="1" applyProtection="1">
      <protection locked="0"/>
    </xf>
    <xf numFmtId="166" fontId="24" fillId="0" borderId="0" xfId="20543" applyNumberFormat="1" applyFont="1" applyFill="1" applyProtection="1">
      <protection locked="0"/>
    </xf>
    <xf numFmtId="0" fontId="209" fillId="147" borderId="127" xfId="2" applyFont="1" applyFill="1" applyBorder="1" applyAlignment="1" applyProtection="1">
      <alignment horizontal="left" wrapText="1" indent="1"/>
      <protection locked="0"/>
    </xf>
    <xf numFmtId="167" fontId="209" fillId="147" borderId="127" xfId="20543" applyNumberFormat="1" applyFont="1" applyFill="1" applyBorder="1" applyAlignment="1" applyProtection="1">
      <alignment horizontal="center"/>
      <protection locked="0"/>
    </xf>
    <xf numFmtId="166" fontId="209" fillId="147" borderId="127" xfId="20543" applyNumberFormat="1" applyFont="1" applyFill="1" applyBorder="1" applyAlignment="1" applyProtection="1">
      <alignment horizontal="center"/>
      <protection locked="0"/>
    </xf>
    <xf numFmtId="0" fontId="209" fillId="147" borderId="127" xfId="2" applyFont="1" applyFill="1" applyBorder="1" applyAlignment="1" applyProtection="1">
      <alignment horizontal="left" wrapText="1" indent="3"/>
      <protection locked="0"/>
    </xf>
    <xf numFmtId="167" fontId="209" fillId="147" borderId="127" xfId="20545" applyNumberFormat="1" applyFont="1" applyFill="1" applyBorder="1" applyAlignment="1" applyProtection="1">
      <alignment horizontal="center"/>
      <protection locked="0"/>
    </xf>
    <xf numFmtId="168" fontId="209" fillId="147" borderId="127" xfId="20545" applyNumberFormat="1" applyFont="1" applyFill="1" applyBorder="1" applyAlignment="1" applyProtection="1">
      <alignment horizontal="center"/>
      <protection locked="0"/>
    </xf>
    <xf numFmtId="0" fontId="209" fillId="147" borderId="127" xfId="2" applyFont="1" applyFill="1" applyBorder="1" applyAlignment="1" applyProtection="1">
      <alignment horizontal="left" indent="3"/>
      <protection locked="0"/>
    </xf>
    <xf numFmtId="0" fontId="213" fillId="147" borderId="127" xfId="2" applyFont="1" applyFill="1" applyBorder="1" applyAlignment="1" applyProtection="1">
      <alignment horizontal="left" wrapText="1" indent="1"/>
      <protection locked="0"/>
    </xf>
    <xf numFmtId="0" fontId="209" fillId="147" borderId="2" xfId="2" applyFont="1" applyFill="1" applyBorder="1" applyAlignment="1" applyProtection="1">
      <alignment horizontal="left" wrapText="1"/>
      <protection locked="0"/>
    </xf>
    <xf numFmtId="0" fontId="214" fillId="147" borderId="2" xfId="2" applyFont="1" applyFill="1" applyBorder="1" applyAlignment="1" applyProtection="1">
      <alignment horizontal="left" wrapText="1"/>
      <protection locked="0"/>
    </xf>
    <xf numFmtId="166" fontId="214" fillId="147" borderId="127" xfId="20543" applyNumberFormat="1" applyFont="1" applyFill="1" applyBorder="1" applyAlignment="1" applyProtection="1">
      <alignment horizontal="center" wrapText="1"/>
      <protection locked="0"/>
    </xf>
    <xf numFmtId="166" fontId="209" fillId="147" borderId="127" xfId="20543" applyNumberFormat="1" applyFont="1" applyFill="1" applyBorder="1" applyAlignment="1" applyProtection="1">
      <alignment horizontal="center" wrapText="1"/>
      <protection locked="0"/>
    </xf>
    <xf numFmtId="38" fontId="209" fillId="147" borderId="127" xfId="20543" applyNumberFormat="1" applyFont="1" applyFill="1" applyBorder="1" applyAlignment="1" applyProtection="1">
      <alignment horizontal="center" wrapText="1"/>
      <protection locked="0"/>
    </xf>
    <xf numFmtId="42" fontId="209" fillId="147" borderId="129" xfId="1856" applyNumberFormat="1" applyFont="1" applyFill="1" applyBorder="1" applyAlignment="1">
      <alignment horizontal="left"/>
    </xf>
    <xf numFmtId="166" fontId="24" fillId="3" borderId="93" xfId="1856" applyNumberFormat="1" applyFont="1" applyFill="1" applyBorder="1" applyAlignment="1">
      <alignment horizontal="left"/>
    </xf>
    <xf numFmtId="166" fontId="24" fillId="3" borderId="129" xfId="1856" applyNumberFormat="1" applyFont="1" applyFill="1" applyBorder="1" applyAlignment="1">
      <alignment horizontal="left"/>
    </xf>
    <xf numFmtId="166" fontId="24" fillId="3" borderId="129" xfId="20531" applyNumberFormat="1" applyFont="1" applyFill="1" applyBorder="1" applyAlignment="1">
      <alignment horizontal="center" wrapText="1"/>
    </xf>
    <xf numFmtId="0" fontId="192" fillId="0" borderId="0" xfId="0" applyFont="1"/>
    <xf numFmtId="0" fontId="24" fillId="0" borderId="93" xfId="1856" applyFont="1" applyBorder="1" applyAlignment="1">
      <alignment horizontal="left"/>
    </xf>
    <xf numFmtId="0" fontId="24" fillId="0" borderId="130" xfId="1856" applyFont="1" applyBorder="1" applyAlignment="1">
      <alignment horizontal="left"/>
    </xf>
    <xf numFmtId="0" fontId="0" fillId="0" borderId="0" xfId="20549" applyFont="1"/>
    <xf numFmtId="43" fontId="31" fillId="143" borderId="127" xfId="64" applyFont="1" applyFill="1" applyBorder="1" applyAlignment="1">
      <alignment horizontal="center" vertical="center"/>
    </xf>
    <xf numFmtId="166" fontId="31" fillId="143" borderId="127" xfId="202" applyNumberFormat="1" applyFont="1" applyFill="1" applyBorder="1" applyAlignment="1">
      <alignment horizontal="center" vertical="center"/>
    </xf>
    <xf numFmtId="166" fontId="31" fillId="143" borderId="127" xfId="7" applyNumberFormat="1" applyFont="1" applyFill="1" applyBorder="1" applyAlignment="1">
      <alignment horizontal="center" vertical="center"/>
    </xf>
    <xf numFmtId="43" fontId="31" fillId="143" borderId="129" xfId="64" applyFont="1" applyFill="1" applyBorder="1" applyAlignment="1">
      <alignment horizontal="center" vertical="center"/>
    </xf>
    <xf numFmtId="43" fontId="210" fillId="143" borderId="127" xfId="64" applyFont="1" applyFill="1" applyBorder="1" applyAlignment="1">
      <alignment horizontal="center"/>
    </xf>
    <xf numFmtId="0" fontId="31" fillId="143" borderId="127" xfId="7" applyNumberFormat="1" applyFont="1" applyFill="1" applyBorder="1" applyAlignment="1">
      <alignment horizontal="center" vertical="center"/>
    </xf>
    <xf numFmtId="166" fontId="210" fillId="143" borderId="127" xfId="202" applyNumberFormat="1" applyFont="1" applyFill="1" applyBorder="1" applyAlignment="1">
      <alignment horizontal="center"/>
    </xf>
    <xf numFmtId="43" fontId="210" fillId="143" borderId="129" xfId="64" applyFont="1" applyFill="1" applyBorder="1" applyAlignment="1">
      <alignment horizontal="center"/>
    </xf>
    <xf numFmtId="0" fontId="23" fillId="143" borderId="127" xfId="5259" applyFont="1" applyFill="1" applyBorder="1" applyAlignment="1">
      <alignment horizontal="left" wrapText="1" indent="1"/>
    </xf>
    <xf numFmtId="0" fontId="23" fillId="143" borderId="127" xfId="5259" applyFont="1" applyFill="1" applyBorder="1" applyAlignment="1">
      <alignment horizontal="center"/>
    </xf>
    <xf numFmtId="0" fontId="31" fillId="143" borderId="127" xfId="6" applyFont="1" applyFill="1" applyBorder="1" applyAlignment="1">
      <alignment horizontal="right" vertical="center" wrapText="1"/>
    </xf>
    <xf numFmtId="0" fontId="31" fillId="143" borderId="127" xfId="6" applyFont="1" applyFill="1" applyBorder="1" applyAlignment="1">
      <alignment horizontal="center" vertical="center"/>
    </xf>
    <xf numFmtId="0" fontId="30" fillId="143" borderId="127" xfId="20563" applyFont="1" applyFill="1" applyBorder="1" applyAlignment="1">
      <alignment horizontal="left" wrapText="1"/>
    </xf>
    <xf numFmtId="0" fontId="58" fillId="148" borderId="140" xfId="20563" applyFont="1" applyFill="1" applyBorder="1" applyAlignment="1">
      <alignment horizontal="center"/>
    </xf>
    <xf numFmtId="0" fontId="58" fillId="148" borderId="125" xfId="20563" applyFont="1" applyFill="1" applyBorder="1" applyAlignment="1">
      <alignment horizontal="center" wrapText="1"/>
    </xf>
    <xf numFmtId="0" fontId="10" fillId="148" borderId="125" xfId="20563" applyFill="1" applyBorder="1" applyAlignment="1">
      <alignment horizontal="center" wrapText="1"/>
    </xf>
    <xf numFmtId="0" fontId="151" fillId="148" borderId="125" xfId="20563" applyFont="1" applyFill="1" applyBorder="1" applyAlignment="1">
      <alignment horizontal="center" wrapText="1"/>
    </xf>
    <xf numFmtId="164" fontId="214" fillId="147" borderId="127" xfId="60" applyNumberFormat="1" applyFont="1" applyFill="1" applyBorder="1" applyAlignment="1">
      <alignment horizontal="center" wrapText="1"/>
    </xf>
    <xf numFmtId="165" fontId="214" fillId="147" borderId="127" xfId="60" applyNumberFormat="1" applyFont="1" applyFill="1" applyBorder="1" applyAlignment="1">
      <alignment horizontal="center" wrapText="1"/>
    </xf>
    <xf numFmtId="166" fontId="214" fillId="147" borderId="127" xfId="60" applyNumberFormat="1" applyFont="1" applyFill="1" applyBorder="1" applyAlignment="1">
      <alignment horizontal="center" wrapText="1"/>
    </xf>
    <xf numFmtId="166" fontId="214" fillId="147" borderId="129" xfId="60" applyNumberFormat="1" applyFont="1" applyFill="1" applyBorder="1" applyAlignment="1">
      <alignment horizontal="center" wrapText="1"/>
    </xf>
    <xf numFmtId="164" fontId="214" fillId="147" borderId="95" xfId="60" applyNumberFormat="1" applyFont="1" applyFill="1" applyBorder="1" applyAlignment="1">
      <alignment horizontal="center" wrapText="1"/>
    </xf>
    <xf numFmtId="165" fontId="214" fillId="147" borderId="95" xfId="60" applyNumberFormat="1" applyFont="1" applyFill="1" applyBorder="1" applyAlignment="1">
      <alignment horizontal="center" wrapText="1"/>
    </xf>
    <xf numFmtId="166" fontId="214" fillId="147" borderId="95" xfId="60" applyNumberFormat="1" applyFont="1" applyFill="1" applyBorder="1" applyAlignment="1">
      <alignment horizontal="center" wrapText="1"/>
    </xf>
    <xf numFmtId="166" fontId="214" fillId="147" borderId="96" xfId="60" applyNumberFormat="1" applyFont="1" applyFill="1" applyBorder="1" applyAlignment="1">
      <alignment horizontal="center" wrapText="1"/>
    </xf>
    <xf numFmtId="42" fontId="23" fillId="143" borderId="0" xfId="20559" applyNumberFormat="1" applyFill="1"/>
    <xf numFmtId="42" fontId="35" fillId="143" borderId="136" xfId="20559" applyNumberFormat="1" applyFont="1" applyFill="1" applyBorder="1"/>
    <xf numFmtId="42" fontId="35" fillId="143" borderId="0" xfId="20559" applyNumberFormat="1" applyFont="1" applyFill="1"/>
    <xf numFmtId="42" fontId="210" fillId="147" borderId="136" xfId="20559" applyNumberFormat="1" applyFont="1" applyFill="1" applyBorder="1"/>
    <xf numFmtId="0" fontId="210" fillId="147" borderId="2" xfId="6" applyFont="1" applyFill="1" applyBorder="1" applyAlignment="1">
      <alignment horizontal="center" wrapText="1"/>
    </xf>
    <xf numFmtId="0" fontId="13" fillId="0" borderId="0" xfId="20532" applyAlignment="1">
      <alignment vertical="center"/>
    </xf>
    <xf numFmtId="171" fontId="211" fillId="147" borderId="127" xfId="64" applyNumberFormat="1" applyFont="1" applyFill="1" applyBorder="1"/>
    <xf numFmtId="165" fontId="211" fillId="147" borderId="127" xfId="20555" applyNumberFormat="1" applyFont="1" applyFill="1" applyBorder="1"/>
    <xf numFmtId="0" fontId="11" fillId="0" borderId="127" xfId="20548" applyBorder="1" applyAlignment="1">
      <alignment horizontal="left"/>
    </xf>
    <xf numFmtId="44" fontId="209" fillId="147" borderId="129" xfId="1856" applyNumberFormat="1" applyFont="1" applyFill="1" applyBorder="1" applyAlignment="1">
      <alignment horizontal="left"/>
    </xf>
    <xf numFmtId="44" fontId="209" fillId="147" borderId="133" xfId="20531" applyFont="1" applyFill="1" applyBorder="1" applyAlignment="1">
      <alignment horizontal="left"/>
    </xf>
    <xf numFmtId="44" fontId="24" fillId="3" borderId="121" xfId="1856" applyNumberFormat="1" applyFont="1" applyFill="1" applyBorder="1" applyAlignment="1">
      <alignment horizontal="right"/>
    </xf>
    <xf numFmtId="44" fontId="24" fillId="3" borderId="95" xfId="1856" applyNumberFormat="1" applyFont="1" applyFill="1" applyBorder="1" applyAlignment="1">
      <alignment horizontal="right"/>
    </xf>
    <xf numFmtId="44" fontId="24" fillId="3" borderId="96" xfId="1856" applyNumberFormat="1" applyFont="1" applyFill="1" applyBorder="1" applyAlignment="1">
      <alignment horizontal="right"/>
    </xf>
    <xf numFmtId="42" fontId="209" fillId="147" borderId="129" xfId="1856" applyNumberFormat="1" applyFont="1" applyFill="1" applyBorder="1" applyAlignment="1">
      <alignment horizontal="center"/>
    </xf>
    <xf numFmtId="42" fontId="22" fillId="3" borderId="10" xfId="1856" applyNumberFormat="1" applyFont="1" applyFill="1" applyBorder="1" applyAlignment="1">
      <alignment horizontal="center"/>
    </xf>
    <xf numFmtId="42" fontId="22" fillId="3" borderId="53" xfId="1856" applyNumberFormat="1" applyFont="1" applyFill="1" applyBorder="1" applyAlignment="1">
      <alignment horizontal="center" wrapText="1"/>
    </xf>
    <xf numFmtId="42" fontId="24" fillId="3" borderId="98" xfId="1856" applyNumberFormat="1" applyFont="1" applyFill="1" applyBorder="1" applyAlignment="1">
      <alignment horizontal="center"/>
    </xf>
    <xf numFmtId="42" fontId="24" fillId="3" borderId="132" xfId="1856" applyNumberFormat="1" applyFont="1" applyFill="1" applyBorder="1" applyAlignment="1">
      <alignment horizontal="left"/>
    </xf>
    <xf numFmtId="42" fontId="24" fillId="3" borderId="131" xfId="1856" applyNumberFormat="1" applyFont="1" applyFill="1" applyBorder="1" applyAlignment="1">
      <alignment horizontal="left"/>
    </xf>
    <xf numFmtId="0" fontId="0" fillId="143" borderId="0" xfId="0" applyFill="1"/>
    <xf numFmtId="42" fontId="35" fillId="3" borderId="135" xfId="20559" applyNumberFormat="1" applyFont="1" applyFill="1" applyBorder="1"/>
    <xf numFmtId="0" fontId="23" fillId="0" borderId="137" xfId="20557" applyBorder="1" applyAlignment="1">
      <alignment horizontal="center"/>
    </xf>
    <xf numFmtId="0" fontId="103" fillId="0" borderId="128" xfId="20557" applyFont="1" applyBorder="1" applyAlignment="1">
      <alignment horizontal="center"/>
    </xf>
    <xf numFmtId="42" fontId="31" fillId="143" borderId="0" xfId="20559" applyNumberFormat="1" applyFont="1" applyFill="1" applyAlignment="1">
      <alignment vertical="center"/>
    </xf>
    <xf numFmtId="0" fontId="217" fillId="0" borderId="0" xfId="0" applyFont="1"/>
    <xf numFmtId="0" fontId="0" fillId="0" borderId="0" xfId="0" applyAlignment="1">
      <alignment vertical="top"/>
    </xf>
    <xf numFmtId="0" fontId="218" fillId="0" borderId="127" xfId="20566" applyFont="1" applyBorder="1" applyAlignment="1">
      <alignment horizontal="center" vertical="center"/>
    </xf>
    <xf numFmtId="0" fontId="203" fillId="0" borderId="127" xfId="20566" applyFont="1" applyBorder="1" applyAlignment="1">
      <alignment vertical="center" wrapText="1"/>
    </xf>
    <xf numFmtId="171" fontId="218" fillId="0" borderId="127" xfId="20567" applyNumberFormat="1" applyFont="1" applyFill="1" applyBorder="1" applyAlignment="1">
      <alignment horizontal="right" vertical="top"/>
    </xf>
    <xf numFmtId="171" fontId="218" fillId="0" borderId="127" xfId="20567" applyNumberFormat="1" applyFont="1" applyFill="1" applyBorder="1" applyAlignment="1">
      <alignment horizontal="right" vertical="center"/>
    </xf>
    <xf numFmtId="0" fontId="218" fillId="0" borderId="127" xfId="20566" applyFont="1" applyBorder="1" applyAlignment="1">
      <alignment vertical="center" wrapText="1"/>
    </xf>
    <xf numFmtId="0" fontId="219" fillId="0" borderId="127" xfId="20566" applyFont="1" applyBorder="1" applyAlignment="1">
      <alignment vertical="center" wrapText="1"/>
    </xf>
    <xf numFmtId="0" fontId="218" fillId="0" borderId="127" xfId="20566" applyFont="1" applyBorder="1" applyAlignment="1">
      <alignment horizontal="center" vertical="center" wrapText="1"/>
    </xf>
    <xf numFmtId="0" fontId="85" fillId="0" borderId="127" xfId="20566" applyFont="1" applyBorder="1" applyAlignment="1">
      <alignment horizontal="left" vertical="center" wrapText="1"/>
    </xf>
    <xf numFmtId="0" fontId="23" fillId="0" borderId="127" xfId="20566" applyFont="1" applyBorder="1" applyAlignment="1">
      <alignment horizontal="center" vertical="center" wrapText="1"/>
    </xf>
    <xf numFmtId="0" fontId="219" fillId="0" borderId="127" xfId="20566" applyFont="1" applyBorder="1" applyAlignment="1">
      <alignment horizontal="left" vertical="center" wrapText="1"/>
    </xf>
    <xf numFmtId="0" fontId="219" fillId="0" borderId="127" xfId="20570" applyFont="1" applyFill="1" applyBorder="1" applyAlignment="1">
      <alignment horizontal="left" vertical="center" wrapText="1"/>
    </xf>
    <xf numFmtId="0" fontId="219" fillId="0" borderId="127" xfId="20566" applyFont="1" applyBorder="1" applyAlignment="1">
      <alignment vertical="center"/>
    </xf>
    <xf numFmtId="0" fontId="203" fillId="0" borderId="127" xfId="20566" applyFont="1" applyBorder="1" applyAlignment="1">
      <alignment vertical="top" wrapText="1"/>
    </xf>
    <xf numFmtId="0" fontId="218" fillId="0" borderId="127" xfId="20566" applyFont="1" applyBorder="1" applyAlignment="1">
      <alignment horizontal="right" vertical="center"/>
    </xf>
    <xf numFmtId="0" fontId="223" fillId="0" borderId="127" xfId="20566" applyFont="1" applyBorder="1" applyAlignment="1">
      <alignment vertical="center" wrapText="1"/>
    </xf>
    <xf numFmtId="0" fontId="218" fillId="0" borderId="127" xfId="20571" applyFont="1" applyFill="1" applyBorder="1" applyAlignment="1">
      <alignment horizontal="center" vertical="center"/>
    </xf>
    <xf numFmtId="0" fontId="30" fillId="0" borderId="98" xfId="20566" applyFont="1" applyBorder="1" applyAlignment="1">
      <alignment vertical="center"/>
    </xf>
    <xf numFmtId="0" fontId="30" fillId="0" borderId="155" xfId="20566" applyFont="1" applyBorder="1" applyAlignment="1">
      <alignment vertical="center"/>
    </xf>
    <xf numFmtId="0" fontId="30" fillId="0" borderId="99" xfId="20566" applyFont="1" applyBorder="1" applyAlignment="1">
      <alignment vertical="center"/>
    </xf>
    <xf numFmtId="44" fontId="21" fillId="0" borderId="0" xfId="20548" applyNumberFormat="1" applyFont="1"/>
    <xf numFmtId="168" fontId="0" fillId="2" borderId="129" xfId="58" applyNumberFormat="1" applyFont="1" applyFill="1" applyBorder="1" applyAlignment="1">
      <alignment horizontal="center"/>
    </xf>
    <xf numFmtId="168" fontId="0" fillId="2" borderId="127" xfId="58" applyNumberFormat="1" applyFont="1" applyFill="1" applyBorder="1" applyAlignment="1">
      <alignment horizontal="center"/>
    </xf>
    <xf numFmtId="0" fontId="190" fillId="3" borderId="110" xfId="0" applyFont="1" applyFill="1" applyBorder="1" applyAlignment="1">
      <alignment horizontal="center" wrapText="1"/>
    </xf>
    <xf numFmtId="0" fontId="190" fillId="3" borderId="105" xfId="0" applyFont="1" applyFill="1" applyBorder="1" applyAlignment="1">
      <alignment horizontal="center" wrapText="1"/>
    </xf>
    <xf numFmtId="0" fontId="190" fillId="3" borderId="104" xfId="0" applyFont="1" applyFill="1" applyBorder="1" applyAlignment="1">
      <alignment horizontal="center" wrapText="1"/>
    </xf>
    <xf numFmtId="0" fontId="226" fillId="0" borderId="0" xfId="0" applyFont="1"/>
    <xf numFmtId="42" fontId="24" fillId="3" borderId="99" xfId="1856" applyNumberFormat="1" applyFont="1" applyFill="1" applyBorder="1" applyAlignment="1">
      <alignment horizontal="left"/>
    </xf>
    <xf numFmtId="42" fontId="24" fillId="3" borderId="118" xfId="1856" applyNumberFormat="1" applyFont="1" applyFill="1" applyBorder="1" applyAlignment="1">
      <alignment horizontal="left"/>
    </xf>
    <xf numFmtId="0" fontId="29" fillId="0" borderId="122" xfId="20549" applyFont="1" applyBorder="1" applyAlignment="1">
      <alignment horizontal="center" wrapText="1"/>
    </xf>
    <xf numFmtId="42" fontId="24" fillId="3" borderId="91" xfId="1856" applyNumberFormat="1" applyFont="1" applyFill="1" applyBorder="1" applyAlignment="1">
      <alignment horizontal="left"/>
    </xf>
    <xf numFmtId="42" fontId="24" fillId="3" borderId="127" xfId="1856" applyNumberFormat="1" applyFont="1" applyFill="1" applyBorder="1" applyAlignment="1">
      <alignment horizontal="left"/>
    </xf>
    <xf numFmtId="42" fontId="22" fillId="3" borderId="95" xfId="1856" applyNumberFormat="1" applyFont="1" applyFill="1" applyBorder="1" applyAlignment="1">
      <alignment horizontal="left"/>
    </xf>
    <xf numFmtId="42" fontId="22" fillId="3" borderId="96" xfId="1856" applyNumberFormat="1" applyFont="1" applyFill="1" applyBorder="1" applyAlignment="1">
      <alignment horizontal="center"/>
    </xf>
    <xf numFmtId="42" fontId="24" fillId="3" borderId="92" xfId="1856" applyNumberFormat="1" applyFont="1" applyFill="1" applyBorder="1" applyAlignment="1">
      <alignment horizontal="left"/>
    </xf>
    <xf numFmtId="42" fontId="24" fillId="3" borderId="120" xfId="1856" applyNumberFormat="1" applyFont="1" applyFill="1" applyBorder="1" applyAlignment="1">
      <alignment horizontal="left"/>
    </xf>
    <xf numFmtId="42" fontId="24" fillId="3" borderId="98" xfId="1856" applyNumberFormat="1" applyFont="1" applyFill="1" applyBorder="1" applyAlignment="1">
      <alignment horizontal="left"/>
    </xf>
    <xf numFmtId="42" fontId="22" fillId="3" borderId="121" xfId="1856" applyNumberFormat="1" applyFont="1" applyFill="1" applyBorder="1" applyAlignment="1">
      <alignment horizontal="left"/>
    </xf>
    <xf numFmtId="42" fontId="209" fillId="147" borderId="103" xfId="1856" applyNumberFormat="1" applyFont="1" applyFill="1" applyBorder="1" applyAlignment="1">
      <alignment horizontal="left"/>
    </xf>
    <xf numFmtId="42" fontId="22" fillId="3" borderId="109" xfId="1856" applyNumberFormat="1" applyFont="1" applyFill="1" applyBorder="1" applyAlignment="1">
      <alignment horizontal="left"/>
    </xf>
    <xf numFmtId="42" fontId="24" fillId="143" borderId="116" xfId="1856" applyNumberFormat="1" applyFont="1" applyFill="1" applyBorder="1" applyAlignment="1">
      <alignment horizontal="center"/>
    </xf>
    <xf numFmtId="0" fontId="37" fillId="0" borderId="103" xfId="20548" applyFont="1" applyBorder="1" applyAlignment="1">
      <alignment wrapText="1"/>
    </xf>
    <xf numFmtId="0" fontId="37" fillId="0" borderId="116" xfId="20548" applyFont="1" applyBorder="1" applyAlignment="1">
      <alignment wrapText="1"/>
    </xf>
    <xf numFmtId="0" fontId="36" fillId="0" borderId="109" xfId="20548" applyFont="1" applyBorder="1" applyAlignment="1">
      <alignment horizontal="right" wrapText="1"/>
    </xf>
    <xf numFmtId="0" fontId="22" fillId="0" borderId="0" xfId="20549" applyFont="1" applyAlignment="1">
      <alignment wrapText="1"/>
    </xf>
    <xf numFmtId="0" fontId="208" fillId="0" borderId="122" xfId="20548" applyFont="1" applyBorder="1" applyAlignment="1">
      <alignment horizontal="center" wrapText="1"/>
    </xf>
    <xf numFmtId="0" fontId="208" fillId="0" borderId="157" xfId="20548" applyFont="1" applyBorder="1" applyAlignment="1">
      <alignment horizontal="center" wrapText="1"/>
    </xf>
    <xf numFmtId="0" fontId="208" fillId="0" borderId="112" xfId="20548" applyFont="1" applyBorder="1" applyAlignment="1">
      <alignment horizontal="center" wrapText="1"/>
    </xf>
    <xf numFmtId="0" fontId="208" fillId="0" borderId="113" xfId="20548" applyFont="1" applyBorder="1" applyAlignment="1">
      <alignment horizontal="center" wrapText="1"/>
    </xf>
    <xf numFmtId="0" fontId="208" fillId="0" borderId="102" xfId="20548" applyFont="1" applyBorder="1" applyAlignment="1">
      <alignment horizontal="center" wrapText="1"/>
    </xf>
    <xf numFmtId="42" fontId="0" fillId="0" borderId="0" xfId="0" applyNumberFormat="1"/>
    <xf numFmtId="9" fontId="30" fillId="3" borderId="126" xfId="58" applyFont="1" applyFill="1" applyBorder="1" applyAlignment="1">
      <alignment horizontal="right"/>
    </xf>
    <xf numFmtId="208" fontId="30" fillId="3" borderId="159" xfId="20563" applyNumberFormat="1" applyFont="1" applyFill="1" applyBorder="1"/>
    <xf numFmtId="208" fontId="30" fillId="3" borderId="160" xfId="20563" applyNumberFormat="1" applyFont="1" applyFill="1" applyBorder="1"/>
    <xf numFmtId="42" fontId="0" fillId="0" borderId="127" xfId="0" applyNumberFormat="1" applyBorder="1"/>
    <xf numFmtId="0" fontId="212" fillId="0" borderId="0" xfId="0" applyFont="1" applyAlignment="1">
      <alignment horizontal="center"/>
    </xf>
    <xf numFmtId="43" fontId="212" fillId="0" borderId="0" xfId="0" applyNumberFormat="1" applyFont="1"/>
    <xf numFmtId="0" fontId="189" fillId="0" borderId="127" xfId="0" applyFont="1" applyBorder="1" applyAlignment="1">
      <alignment horizontal="center"/>
    </xf>
    <xf numFmtId="41" fontId="212" fillId="0" borderId="0" xfId="0" applyNumberFormat="1" applyFont="1"/>
    <xf numFmtId="166" fontId="0" fillId="0" borderId="127" xfId="0" applyNumberFormat="1" applyBorder="1"/>
    <xf numFmtId="42" fontId="0" fillId="143" borderId="127" xfId="0" applyNumberFormat="1" applyFill="1" applyBorder="1"/>
    <xf numFmtId="0" fontId="0" fillId="143" borderId="127" xfId="0" applyFill="1" applyBorder="1"/>
    <xf numFmtId="0" fontId="58" fillId="0" borderId="0" xfId="20563" applyFont="1" applyAlignment="1">
      <alignment horizontal="right"/>
    </xf>
    <xf numFmtId="44" fontId="22" fillId="3" borderId="10" xfId="1856" applyNumberFormat="1" applyFont="1" applyFill="1" applyBorder="1" applyAlignment="1">
      <alignment horizontal="center"/>
    </xf>
    <xf numFmtId="44" fontId="22" fillId="3" borderId="53" xfId="1856" applyNumberFormat="1" applyFont="1" applyFill="1" applyBorder="1" applyAlignment="1">
      <alignment horizontal="center" wrapText="1"/>
    </xf>
    <xf numFmtId="0" fontId="24" fillId="0" borderId="93" xfId="1856" applyFont="1" applyBorder="1" applyAlignment="1">
      <alignment horizontal="left" wrapText="1"/>
    </xf>
    <xf numFmtId="0" fontId="192" fillId="0" borderId="0" xfId="0" applyFont="1" applyAlignment="1">
      <alignment horizontal="left" vertical="top" wrapText="1"/>
    </xf>
    <xf numFmtId="0" fontId="189" fillId="3" borderId="113" xfId="0" applyFont="1" applyFill="1" applyBorder="1" applyAlignment="1">
      <alignment horizontal="center" wrapText="1"/>
    </xf>
    <xf numFmtId="0" fontId="190" fillId="3" borderId="112" xfId="0" applyFont="1" applyFill="1" applyBorder="1" applyAlignment="1">
      <alignment horizontal="center" wrapText="1"/>
    </xf>
    <xf numFmtId="0" fontId="189" fillId="3" borderId="111" xfId="0" applyFont="1" applyFill="1" applyBorder="1" applyAlignment="1">
      <alignment horizontal="center" wrapText="1"/>
    </xf>
    <xf numFmtId="0" fontId="189" fillId="3" borderId="110" xfId="0" applyFont="1" applyFill="1" applyBorder="1" applyAlignment="1">
      <alignment horizontal="center" wrapText="1"/>
    </xf>
    <xf numFmtId="0" fontId="189" fillId="3" borderId="104" xfId="0" applyFont="1" applyFill="1" applyBorder="1" applyAlignment="1">
      <alignment horizontal="center" wrapText="1"/>
    </xf>
    <xf numFmtId="0" fontId="187" fillId="2" borderId="127" xfId="0" quotePrefix="1" applyFont="1" applyFill="1" applyBorder="1" applyAlignment="1">
      <alignment horizontal="center" vertical="center" wrapText="1"/>
    </xf>
    <xf numFmtId="0" fontId="187" fillId="2" borderId="127" xfId="0" applyFont="1" applyFill="1" applyBorder="1" applyAlignment="1">
      <alignment horizontal="center" vertical="center"/>
    </xf>
    <xf numFmtId="0" fontId="187" fillId="2" borderId="127" xfId="0" applyFont="1" applyFill="1" applyBorder="1" applyAlignment="1">
      <alignment horizontal="center" vertical="center" wrapText="1"/>
    </xf>
    <xf numFmtId="0" fontId="22" fillId="0" borderId="0" xfId="20574" applyFont="1"/>
    <xf numFmtId="0" fontId="188" fillId="0" borderId="0" xfId="0" applyFont="1" applyAlignment="1">
      <alignment horizontal="center" vertical="center" wrapText="1"/>
    </xf>
    <xf numFmtId="42" fontId="189" fillId="3" borderId="104" xfId="0" applyNumberFormat="1" applyFont="1" applyFill="1" applyBorder="1" applyAlignment="1">
      <alignment horizontal="right" vertical="center"/>
    </xf>
    <xf numFmtId="0" fontId="189" fillId="143" borderId="122" xfId="0" applyFont="1" applyFill="1" applyBorder="1" applyAlignment="1">
      <alignment horizontal="center" vertical="center"/>
    </xf>
    <xf numFmtId="209" fontId="189" fillId="143" borderId="110" xfId="0" applyNumberFormat="1" applyFont="1" applyFill="1" applyBorder="1" applyAlignment="1">
      <alignment horizontal="center" vertical="center"/>
    </xf>
    <xf numFmtId="9" fontId="189" fillId="143" borderId="122" xfId="58" applyFont="1" applyFill="1" applyBorder="1" applyAlignment="1">
      <alignment horizontal="center" vertical="center"/>
    </xf>
    <xf numFmtId="10" fontId="190" fillId="143" borderId="107" xfId="58" applyNumberFormat="1" applyFont="1" applyFill="1" applyBorder="1" applyAlignment="1">
      <alignment horizontal="center" vertical="center"/>
    </xf>
    <xf numFmtId="10" fontId="190" fillId="143" borderId="73" xfId="58" applyNumberFormat="1" applyFont="1" applyFill="1" applyBorder="1" applyAlignment="1">
      <alignment horizontal="center" vertical="center"/>
    </xf>
    <xf numFmtId="10" fontId="190" fillId="143" borderId="73" xfId="0" applyNumberFormat="1" applyFont="1" applyFill="1" applyBorder="1" applyAlignment="1">
      <alignment horizontal="center" vertical="center"/>
    </xf>
    <xf numFmtId="10" fontId="190" fillId="143" borderId="108" xfId="0" applyNumberFormat="1" applyFont="1" applyFill="1" applyBorder="1" applyAlignment="1">
      <alignment horizontal="center" vertical="center"/>
    </xf>
    <xf numFmtId="42" fontId="189" fillId="3" borderId="105" xfId="0" applyNumberFormat="1" applyFont="1" applyFill="1" applyBorder="1" applyAlignment="1">
      <alignment horizontal="right" vertical="center"/>
    </xf>
    <xf numFmtId="42" fontId="189" fillId="3" borderId="106" xfId="0" applyNumberFormat="1" applyFont="1" applyFill="1" applyBorder="1" applyAlignment="1">
      <alignment horizontal="right" vertical="center"/>
    </xf>
    <xf numFmtId="42" fontId="189" fillId="3" borderId="110" xfId="0" applyNumberFormat="1" applyFont="1" applyFill="1" applyBorder="1" applyAlignment="1">
      <alignment horizontal="right" vertical="center"/>
    </xf>
    <xf numFmtId="0" fontId="211" fillId="147" borderId="107" xfId="0" applyFont="1" applyFill="1" applyBorder="1"/>
    <xf numFmtId="0" fontId="189" fillId="0" borderId="108" xfId="0" applyFont="1" applyBorder="1"/>
    <xf numFmtId="0" fontId="13" fillId="2" borderId="122" xfId="20532" applyFill="1" applyBorder="1" applyAlignment="1">
      <alignment wrapText="1"/>
    </xf>
    <xf numFmtId="0" fontId="36" fillId="0" borderId="0" xfId="20532" applyFont="1"/>
    <xf numFmtId="0" fontId="10" fillId="146" borderId="140" xfId="20563" applyFill="1" applyBorder="1" applyAlignment="1">
      <alignment wrapText="1"/>
    </xf>
    <xf numFmtId="42" fontId="189" fillId="0" borderId="127" xfId="0" applyNumberFormat="1" applyFont="1" applyBorder="1" applyAlignment="1">
      <alignment horizontal="center"/>
    </xf>
    <xf numFmtId="0" fontId="190" fillId="3" borderId="107" xfId="0" applyFont="1" applyFill="1" applyBorder="1" applyAlignment="1">
      <alignment horizontal="center" vertical="center" wrapText="1"/>
    </xf>
    <xf numFmtId="0" fontId="35" fillId="0" borderId="0" xfId="20558" applyFont="1" applyAlignment="1">
      <alignment horizontal="left" vertical="top" wrapText="1"/>
    </xf>
    <xf numFmtId="0" fontId="35" fillId="0" borderId="0" xfId="20557" applyFont="1" applyAlignment="1">
      <alignment horizontal="left" wrapText="1"/>
    </xf>
    <xf numFmtId="0" fontId="36" fillId="0" borderId="156" xfId="20532" applyFont="1" applyBorder="1" applyAlignment="1">
      <alignment wrapText="1"/>
    </xf>
    <xf numFmtId="0" fontId="37" fillId="0" borderId="156" xfId="20532" applyFont="1" applyBorder="1" applyAlignment="1">
      <alignment wrapText="1"/>
    </xf>
    <xf numFmtId="0" fontId="31" fillId="3" borderId="156" xfId="20559" applyFont="1" applyFill="1" applyBorder="1" applyAlignment="1">
      <alignment horizontal="left"/>
    </xf>
    <xf numFmtId="42" fontId="35" fillId="0" borderId="157" xfId="20559" applyNumberFormat="1" applyFont="1" applyBorder="1"/>
    <xf numFmtId="0" fontId="186" fillId="142" borderId="156" xfId="20532" applyFont="1" applyFill="1" applyBorder="1" applyAlignment="1">
      <alignment vertical="center" wrapText="1"/>
    </xf>
    <xf numFmtId="0" fontId="186" fillId="0" borderId="156" xfId="20532" applyFont="1" applyBorder="1" applyAlignment="1">
      <alignment vertical="center" wrapText="1"/>
    </xf>
    <xf numFmtId="0" fontId="13" fillId="0" borderId="127" xfId="20532" applyBorder="1"/>
    <xf numFmtId="0" fontId="13" fillId="0" borderId="127" xfId="20532" applyBorder="1" applyAlignment="1">
      <alignment horizontal="center" vertical="center"/>
    </xf>
    <xf numFmtId="0" fontId="13" fillId="0" borderId="127" xfId="20532" applyBorder="1" applyAlignment="1">
      <alignment horizontal="center" vertical="center" wrapText="1"/>
    </xf>
    <xf numFmtId="171" fontId="0" fillId="3" borderId="127" xfId="20535" applyNumberFormat="1" applyFont="1" applyFill="1" applyBorder="1"/>
    <xf numFmtId="0" fontId="30" fillId="0" borderId="127" xfId="20532" applyFont="1" applyBorder="1"/>
    <xf numFmtId="171" fontId="0" fillId="143" borderId="127" xfId="20535" applyNumberFormat="1" applyFont="1" applyFill="1" applyBorder="1"/>
    <xf numFmtId="0" fontId="228" fillId="0" borderId="0" xfId="0" applyFont="1"/>
    <xf numFmtId="0" fontId="229" fillId="0" borderId="0" xfId="2" applyFont="1" applyAlignment="1">
      <alignment horizontal="left"/>
    </xf>
    <xf numFmtId="0" fontId="229" fillId="0" borderId="0" xfId="2" applyFont="1" applyProtection="1">
      <protection locked="0"/>
    </xf>
    <xf numFmtId="0" fontId="0" fillId="0" borderId="162" xfId="0" applyBorder="1"/>
    <xf numFmtId="0" fontId="0" fillId="0" borderId="163" xfId="0" applyBorder="1"/>
    <xf numFmtId="0" fontId="0" fillId="0" borderId="164" xfId="0" applyBorder="1"/>
    <xf numFmtId="0" fontId="0" fillId="0" borderId="165" xfId="0" applyBorder="1"/>
    <xf numFmtId="0" fontId="0" fillId="0" borderId="166" xfId="0" applyBorder="1"/>
    <xf numFmtId="0" fontId="0" fillId="0" borderId="167" xfId="0" applyBorder="1"/>
    <xf numFmtId="0" fontId="23" fillId="0" borderId="168" xfId="6" applyBorder="1"/>
    <xf numFmtId="0" fontId="0" fillId="0" borderId="169" xfId="0" applyBorder="1"/>
    <xf numFmtId="0" fontId="36" fillId="0" borderId="170" xfId="20532" applyFont="1" applyBorder="1" applyAlignment="1">
      <alignment horizontal="center" wrapText="1"/>
    </xf>
    <xf numFmtId="0" fontId="132" fillId="0" borderId="170" xfId="20558" applyFont="1" applyBorder="1" applyProtection="1">
      <protection locked="0"/>
    </xf>
    <xf numFmtId="42" fontId="31" fillId="0" borderId="170" xfId="20559" applyNumberFormat="1" applyFont="1" applyBorder="1" applyAlignment="1">
      <alignment horizontal="center" vertical="center"/>
    </xf>
    <xf numFmtId="0" fontId="186" fillId="142" borderId="170" xfId="20532" applyFont="1" applyFill="1" applyBorder="1" applyAlignment="1">
      <alignment vertical="center"/>
    </xf>
    <xf numFmtId="0" fontId="0" fillId="3" borderId="101" xfId="0" applyFill="1" applyBorder="1"/>
    <xf numFmtId="0" fontId="211" fillId="147" borderId="101" xfId="0" applyFont="1" applyFill="1" applyBorder="1"/>
    <xf numFmtId="0" fontId="0" fillId="148" borderId="156" xfId="0" applyFill="1" applyBorder="1"/>
    <xf numFmtId="0" fontId="189" fillId="0" borderId="170" xfId="0" applyFont="1" applyBorder="1"/>
    <xf numFmtId="42" fontId="0" fillId="147" borderId="114" xfId="0" applyNumberFormat="1" applyFill="1" applyBorder="1" applyAlignment="1">
      <alignment horizontal="right" vertical="center"/>
    </xf>
    <xf numFmtId="42" fontId="0" fillId="147" borderId="48" xfId="0" applyNumberFormat="1" applyFill="1" applyBorder="1" applyAlignment="1">
      <alignment horizontal="right" vertical="center"/>
    </xf>
    <xf numFmtId="209" fontId="0" fillId="147" borderId="5" xfId="0" applyNumberFormat="1" applyFill="1" applyBorder="1" applyAlignment="1">
      <alignment horizontal="center" vertical="center"/>
    </xf>
    <xf numFmtId="9" fontId="0" fillId="147" borderId="115" xfId="58" applyFont="1" applyFill="1" applyBorder="1" applyAlignment="1">
      <alignment horizontal="center" vertical="center"/>
    </xf>
    <xf numFmtId="10" fontId="192" fillId="147" borderId="4" xfId="58" applyNumberFormat="1" applyFont="1" applyFill="1" applyBorder="1" applyAlignment="1">
      <alignment horizontal="center" vertical="center"/>
    </xf>
    <xf numFmtId="42" fontId="0" fillId="147" borderId="4" xfId="0" applyNumberFormat="1" applyFill="1" applyBorder="1" applyAlignment="1">
      <alignment horizontal="center" vertical="center"/>
    </xf>
    <xf numFmtId="42" fontId="0" fillId="147" borderId="2" xfId="0" applyNumberFormat="1" applyFill="1" applyBorder="1" applyAlignment="1">
      <alignment horizontal="center" vertical="center"/>
    </xf>
    <xf numFmtId="42" fontId="0" fillId="147" borderId="5" xfId="0" applyNumberFormat="1" applyFill="1" applyBorder="1" applyAlignment="1">
      <alignment horizontal="center" vertical="center"/>
    </xf>
    <xf numFmtId="42" fontId="0" fillId="147" borderId="90" xfId="0" applyNumberFormat="1" applyFill="1" applyBorder="1" applyAlignment="1">
      <alignment horizontal="center" vertical="center"/>
    </xf>
    <xf numFmtId="42" fontId="0" fillId="147" borderId="91" xfId="0" applyNumberFormat="1" applyFill="1" applyBorder="1" applyAlignment="1">
      <alignment horizontal="center" vertical="center"/>
    </xf>
    <xf numFmtId="42" fontId="0" fillId="147" borderId="92" xfId="0" applyNumberFormat="1" applyFill="1" applyBorder="1" applyAlignment="1">
      <alignment horizontal="center" vertical="center"/>
    </xf>
    <xf numFmtId="42" fontId="0" fillId="147" borderId="155" xfId="0" applyNumberFormat="1" applyFill="1" applyBorder="1" applyAlignment="1">
      <alignment horizontal="right" vertical="center"/>
    </xf>
    <xf numFmtId="42" fontId="0" fillId="147" borderId="99" xfId="0" applyNumberFormat="1" applyFill="1" applyBorder="1" applyAlignment="1">
      <alignment horizontal="right" vertical="center"/>
    </xf>
    <xf numFmtId="209" fontId="0" fillId="147" borderId="129" xfId="0" applyNumberFormat="1" applyFill="1" applyBorder="1" applyAlignment="1">
      <alignment horizontal="center" vertical="center"/>
    </xf>
    <xf numFmtId="9" fontId="0" fillId="147" borderId="116" xfId="58" applyFont="1" applyFill="1" applyBorder="1" applyAlignment="1">
      <alignment horizontal="center" vertical="center"/>
    </xf>
    <xf numFmtId="42" fontId="0" fillId="147" borderId="93" xfId="0" applyNumberFormat="1" applyFill="1" applyBorder="1" applyAlignment="1">
      <alignment horizontal="center" vertical="center"/>
    </xf>
    <xf numFmtId="42" fontId="0" fillId="147" borderId="127" xfId="0" applyNumberFormat="1" applyFill="1" applyBorder="1" applyAlignment="1">
      <alignment horizontal="center" vertical="center"/>
    </xf>
    <xf numFmtId="42" fontId="0" fillId="147" borderId="129" xfId="0" applyNumberFormat="1" applyFill="1" applyBorder="1" applyAlignment="1">
      <alignment horizontal="center" vertical="center"/>
    </xf>
    <xf numFmtId="42" fontId="0" fillId="147" borderId="117" xfId="0" applyNumberFormat="1" applyFill="1" applyBorder="1" applyAlignment="1">
      <alignment horizontal="right" vertical="center"/>
    </xf>
    <xf numFmtId="42" fontId="0" fillId="147" borderId="119" xfId="0" applyNumberFormat="1" applyFill="1" applyBorder="1" applyAlignment="1">
      <alignment horizontal="right" vertical="center"/>
    </xf>
    <xf numFmtId="42" fontId="0" fillId="147" borderId="95" xfId="0" applyNumberFormat="1" applyFill="1" applyBorder="1" applyAlignment="1">
      <alignment horizontal="right" vertical="center"/>
    </xf>
    <xf numFmtId="209" fontId="0" fillId="147" borderId="96" xfId="0" applyNumberFormat="1" applyFill="1" applyBorder="1" applyAlignment="1">
      <alignment horizontal="center" vertical="center"/>
    </xf>
    <xf numFmtId="9" fontId="0" fillId="147" borderId="109" xfId="58" applyFont="1" applyFill="1" applyBorder="1" applyAlignment="1">
      <alignment horizontal="center" vertical="center"/>
    </xf>
    <xf numFmtId="10" fontId="192" fillId="147" borderId="94" xfId="58" applyNumberFormat="1" applyFont="1" applyFill="1" applyBorder="1" applyAlignment="1">
      <alignment horizontal="center" vertical="center"/>
    </xf>
    <xf numFmtId="42" fontId="0" fillId="147" borderId="94" xfId="0" applyNumberFormat="1" applyFill="1" applyBorder="1" applyAlignment="1">
      <alignment horizontal="center" vertical="center"/>
    </xf>
    <xf numFmtId="42" fontId="0" fillId="147" borderId="95" xfId="0" applyNumberFormat="1" applyFill="1" applyBorder="1" applyAlignment="1">
      <alignment horizontal="center" vertical="center"/>
    </xf>
    <xf numFmtId="42" fontId="0" fillId="147" borderId="96" xfId="0" applyNumberFormat="1" applyFill="1" applyBorder="1" applyAlignment="1">
      <alignment horizontal="center" vertical="center"/>
    </xf>
    <xf numFmtId="42" fontId="0" fillId="147" borderId="118" xfId="0" applyNumberFormat="1" applyFill="1" applyBorder="1" applyAlignment="1">
      <alignment horizontal="right" vertical="center"/>
    </xf>
    <xf numFmtId="42" fontId="0" fillId="147" borderId="2" xfId="0" applyNumberFormat="1" applyFill="1" applyBorder="1" applyAlignment="1">
      <alignment horizontal="right" vertical="center"/>
    </xf>
    <xf numFmtId="9" fontId="0" fillId="147" borderId="103" xfId="58" applyFont="1" applyFill="1" applyBorder="1" applyAlignment="1">
      <alignment horizontal="center" vertical="center"/>
    </xf>
    <xf numFmtId="42" fontId="0" fillId="147" borderId="139" xfId="0" applyNumberFormat="1" applyFill="1" applyBorder="1" applyAlignment="1">
      <alignment horizontal="right" vertical="center"/>
    </xf>
    <xf numFmtId="42" fontId="0" fillId="147" borderId="120" xfId="0" applyNumberFormat="1" applyFill="1" applyBorder="1" applyAlignment="1">
      <alignment horizontal="right" vertical="center"/>
    </xf>
    <xf numFmtId="42" fontId="0" fillId="147" borderId="91" xfId="0" applyNumberFormat="1" applyFill="1" applyBorder="1" applyAlignment="1">
      <alignment horizontal="right" vertical="center"/>
    </xf>
    <xf numFmtId="209" fontId="0" fillId="147" borderId="92" xfId="0" applyNumberFormat="1" applyFill="1" applyBorder="1" applyAlignment="1">
      <alignment horizontal="center" vertical="center"/>
    </xf>
    <xf numFmtId="42" fontId="0" fillId="147" borderId="98" xfId="20531" applyNumberFormat="1" applyFont="1" applyFill="1" applyBorder="1" applyAlignment="1">
      <alignment horizontal="right" vertical="center"/>
    </xf>
    <xf numFmtId="42" fontId="0" fillId="147" borderId="127" xfId="0" applyNumberFormat="1" applyFill="1" applyBorder="1" applyAlignment="1">
      <alignment horizontal="right" vertical="center"/>
    </xf>
    <xf numFmtId="42" fontId="0" fillId="147" borderId="121" xfId="0" applyNumberFormat="1" applyFill="1" applyBorder="1" applyAlignment="1">
      <alignment horizontal="right" vertical="center"/>
    </xf>
    <xf numFmtId="0" fontId="189" fillId="0" borderId="127" xfId="0" applyFont="1" applyBorder="1" applyAlignment="1">
      <alignment horizontal="center" wrapText="1"/>
    </xf>
    <xf numFmtId="0" fontId="189" fillId="3" borderId="127" xfId="0" applyFont="1" applyFill="1" applyBorder="1" applyAlignment="1">
      <alignment horizontal="center" wrapText="1"/>
    </xf>
    <xf numFmtId="0" fontId="10" fillId="146" borderId="126" xfId="20563" applyFill="1" applyBorder="1"/>
    <xf numFmtId="0" fontId="23" fillId="0" borderId="0" xfId="20575" applyFont="1"/>
    <xf numFmtId="219" fontId="23" fillId="0" borderId="0" xfId="407" applyNumberFormat="1" applyFont="1" applyFill="1" applyAlignment="1">
      <alignment horizontal="center" wrapText="1"/>
    </xf>
    <xf numFmtId="0" fontId="23" fillId="0" borderId="0" xfId="20575" applyFont="1" applyAlignment="1">
      <alignment horizontal="center"/>
    </xf>
    <xf numFmtId="0" fontId="23" fillId="0" borderId="0" xfId="20575" applyFont="1" applyAlignment="1">
      <alignment horizontal="center" wrapText="1"/>
    </xf>
    <xf numFmtId="0" fontId="23" fillId="0" borderId="0" xfId="20575" applyFont="1" applyAlignment="1">
      <alignment horizontal="left" wrapText="1"/>
    </xf>
    <xf numFmtId="219" fontId="23" fillId="0" borderId="127" xfId="407" applyNumberFormat="1" applyFont="1" applyFill="1" applyBorder="1" applyAlignment="1">
      <alignment horizontal="center" wrapText="1"/>
    </xf>
    <xf numFmtId="0" fontId="23" fillId="0" borderId="127" xfId="20575" applyFont="1" applyBorder="1" applyAlignment="1">
      <alignment horizontal="center"/>
    </xf>
    <xf numFmtId="0" fontId="23" fillId="0" borderId="127" xfId="20575" applyFont="1" applyBorder="1" applyAlignment="1">
      <alignment horizontal="center" wrapText="1"/>
    </xf>
    <xf numFmtId="0" fontId="23" fillId="0" borderId="127" xfId="20575" applyFont="1" applyBorder="1" applyAlignment="1">
      <alignment horizontal="left" wrapText="1"/>
    </xf>
    <xf numFmtId="0" fontId="30" fillId="0" borderId="97" xfId="20566" applyFont="1" applyBorder="1" applyAlignment="1">
      <alignment vertical="center"/>
    </xf>
    <xf numFmtId="0" fontId="191" fillId="0" borderId="127" xfId="20566" applyFont="1" applyBorder="1" applyAlignment="1">
      <alignment vertical="center" wrapText="1"/>
    </xf>
    <xf numFmtId="0" fontId="191" fillId="0" borderId="131" xfId="20571" applyFont="1" applyFill="1" applyBorder="1" applyAlignment="1">
      <alignment vertical="center" wrapText="1"/>
    </xf>
    <xf numFmtId="0" fontId="191" fillId="0" borderId="131" xfId="20566" applyFont="1" applyBorder="1" applyAlignment="1">
      <alignment vertical="center" wrapText="1"/>
    </xf>
    <xf numFmtId="0" fontId="225" fillId="0" borderId="131" xfId="20575" applyFont="1" applyBorder="1" applyAlignment="1">
      <alignment vertical="center" wrapText="1"/>
    </xf>
    <xf numFmtId="0" fontId="191" fillId="0" borderId="127" xfId="20571" applyFont="1" applyFill="1" applyBorder="1" applyAlignment="1">
      <alignment vertical="center" wrapText="1"/>
    </xf>
    <xf numFmtId="0" fontId="191" fillId="0" borderId="131" xfId="20575" applyFont="1" applyBorder="1" applyAlignment="1">
      <alignment vertical="center" wrapText="1"/>
    </xf>
    <xf numFmtId="37" fontId="32" fillId="0" borderId="107" xfId="6" applyNumberFormat="1" applyFont="1" applyBorder="1"/>
    <xf numFmtId="37" fontId="32" fillId="0" borderId="73" xfId="6" applyNumberFormat="1" applyFont="1" applyBorder="1"/>
    <xf numFmtId="37" fontId="32" fillId="0" borderId="108" xfId="6" applyNumberFormat="1" applyFont="1" applyBorder="1"/>
    <xf numFmtId="0" fontId="231" fillId="2" borderId="0" xfId="6" applyFont="1" applyFill="1"/>
    <xf numFmtId="0" fontId="231" fillId="0" borderId="0" xfId="6" applyFont="1" applyAlignment="1">
      <alignment horizontal="center"/>
    </xf>
    <xf numFmtId="166" fontId="231" fillId="2" borderId="0" xfId="7" applyNumberFormat="1" applyFont="1" applyFill="1" applyBorder="1" applyAlignment="1">
      <alignment horizontal="center"/>
    </xf>
    <xf numFmtId="166" fontId="231" fillId="2" borderId="0" xfId="7" applyNumberFormat="1" applyFont="1" applyFill="1" applyBorder="1" applyAlignment="1">
      <alignment horizontal="center" wrapText="1"/>
    </xf>
    <xf numFmtId="171" fontId="210" fillId="147" borderId="127" xfId="64" applyNumberFormat="1" applyFont="1" applyFill="1" applyBorder="1" applyAlignment="1">
      <alignment horizontal="left" wrapText="1" indent="1"/>
    </xf>
    <xf numFmtId="0" fontId="232" fillId="0" borderId="4" xfId="6" applyFont="1" applyBorder="1" applyAlignment="1">
      <alignment horizontal="right" vertical="center"/>
    </xf>
    <xf numFmtId="43" fontId="231" fillId="2" borderId="0" xfId="64" applyFont="1" applyFill="1" applyBorder="1" applyAlignment="1">
      <alignment horizontal="center" wrapText="1"/>
    </xf>
    <xf numFmtId="171" fontId="31" fillId="3" borderId="95" xfId="64" applyNumberFormat="1" applyFont="1" applyFill="1" applyBorder="1" applyAlignment="1">
      <alignment horizontal="center" vertical="center"/>
    </xf>
    <xf numFmtId="171" fontId="210" fillId="147" borderId="127" xfId="64" applyNumberFormat="1" applyFont="1" applyFill="1" applyBorder="1" applyAlignment="1">
      <alignment horizontal="center"/>
    </xf>
    <xf numFmtId="171" fontId="210" fillId="147" borderId="2" xfId="64" applyNumberFormat="1" applyFont="1" applyFill="1" applyBorder="1" applyAlignment="1">
      <alignment horizontal="center"/>
    </xf>
    <xf numFmtId="171" fontId="31" fillId="3" borderId="93" xfId="6" applyNumberFormat="1" applyFont="1" applyFill="1" applyBorder="1" applyAlignment="1">
      <alignment horizontal="right" vertical="center"/>
    </xf>
    <xf numFmtId="171" fontId="31" fillId="3" borderId="127" xfId="6" applyNumberFormat="1" applyFont="1" applyFill="1" applyBorder="1" applyAlignment="1">
      <alignment horizontal="right" vertical="center" wrapText="1"/>
    </xf>
    <xf numFmtId="171" fontId="31" fillId="3" borderId="127" xfId="6" applyNumberFormat="1" applyFont="1" applyFill="1" applyBorder="1" applyAlignment="1">
      <alignment horizontal="center" vertical="center"/>
    </xf>
    <xf numFmtId="171" fontId="31" fillId="3" borderId="96" xfId="64" applyNumberFormat="1" applyFont="1" applyFill="1" applyBorder="1" applyAlignment="1">
      <alignment horizontal="center" vertical="center"/>
    </xf>
    <xf numFmtId="171" fontId="31" fillId="0" borderId="0" xfId="6" applyNumberFormat="1" applyFont="1" applyAlignment="1">
      <alignment horizontal="right" vertical="center"/>
    </xf>
    <xf numFmtId="171" fontId="31" fillId="3" borderId="127" xfId="64" applyNumberFormat="1" applyFont="1" applyFill="1" applyBorder="1" applyAlignment="1">
      <alignment horizontal="center" vertical="center"/>
    </xf>
    <xf numFmtId="171" fontId="31" fillId="3" borderId="129" xfId="64" applyNumberFormat="1" applyFont="1" applyFill="1" applyBorder="1" applyAlignment="1">
      <alignment horizontal="center" vertical="center"/>
    </xf>
    <xf numFmtId="171" fontId="31" fillId="3" borderId="152" xfId="6" applyNumberFormat="1" applyFont="1" applyFill="1" applyBorder="1" applyAlignment="1">
      <alignment horizontal="right" vertical="center"/>
    </xf>
    <xf numFmtId="171" fontId="31" fillId="3" borderId="153" xfId="6" applyNumberFormat="1" applyFont="1" applyFill="1" applyBorder="1" applyAlignment="1">
      <alignment horizontal="right" vertical="center"/>
    </xf>
    <xf numFmtId="171" fontId="31" fillId="3" borderId="153" xfId="6" applyNumberFormat="1" applyFont="1" applyFill="1" applyBorder="1" applyAlignment="1">
      <alignment horizontal="right" vertical="center" wrapText="1"/>
    </xf>
    <xf numFmtId="171" fontId="31" fillId="3" borderId="153" xfId="6" applyNumberFormat="1" applyFont="1" applyFill="1" applyBorder="1" applyAlignment="1">
      <alignment horizontal="center" vertical="center"/>
    </xf>
    <xf numFmtId="171" fontId="31" fillId="3" borderId="153" xfId="64" applyNumberFormat="1" applyFont="1" applyFill="1" applyBorder="1" applyAlignment="1">
      <alignment horizontal="center" vertical="center"/>
    </xf>
    <xf numFmtId="171" fontId="31" fillId="3" borderId="154" xfId="64" applyNumberFormat="1" applyFont="1" applyFill="1" applyBorder="1" applyAlignment="1">
      <alignment horizontal="center" vertical="center"/>
    </xf>
    <xf numFmtId="166" fontId="31" fillId="3" borderId="94" xfId="20531" applyNumberFormat="1" applyFont="1" applyFill="1" applyBorder="1" applyAlignment="1">
      <alignment horizontal="center" vertical="center"/>
    </xf>
    <xf numFmtId="166" fontId="31" fillId="3" borderId="95" xfId="20531" applyNumberFormat="1" applyFont="1" applyFill="1" applyBorder="1" applyAlignment="1">
      <alignment horizontal="center" vertical="center"/>
    </xf>
    <xf numFmtId="166" fontId="31" fillId="3" borderId="127" xfId="20531" applyNumberFormat="1" applyFont="1" applyFill="1" applyBorder="1" applyAlignment="1">
      <alignment horizontal="center" vertical="center"/>
    </xf>
    <xf numFmtId="166" fontId="31" fillId="3" borderId="153" xfId="20531" applyNumberFormat="1" applyFont="1" applyFill="1" applyBorder="1" applyAlignment="1">
      <alignment horizontal="center" vertical="center"/>
    </xf>
    <xf numFmtId="166" fontId="215" fillId="147" borderId="127" xfId="20531" applyNumberFormat="1" applyFont="1" applyFill="1" applyBorder="1" applyAlignment="1">
      <alignment horizontal="center" vertical="center"/>
    </xf>
    <xf numFmtId="171" fontId="194" fillId="3" borderId="140" xfId="64" applyNumberFormat="1" applyFont="1" applyFill="1" applyBorder="1"/>
    <xf numFmtId="5" fontId="30" fillId="3" borderId="140" xfId="20554" applyNumberFormat="1" applyFont="1" applyFill="1" applyBorder="1" applyAlignment="1">
      <alignment horizontal="right"/>
    </xf>
    <xf numFmtId="166" fontId="189" fillId="3" borderId="127" xfId="20531" applyNumberFormat="1" applyFont="1" applyFill="1" applyBorder="1"/>
    <xf numFmtId="166" fontId="192" fillId="3" borderId="127" xfId="20531" applyNumberFormat="1" applyFont="1" applyFill="1" applyBorder="1"/>
    <xf numFmtId="166" fontId="211" fillId="147" borderId="127" xfId="20531" applyNumberFormat="1" applyFont="1" applyFill="1" applyBorder="1"/>
    <xf numFmtId="43" fontId="211" fillId="143" borderId="127" xfId="20535" applyFont="1" applyFill="1" applyBorder="1"/>
    <xf numFmtId="166" fontId="211" fillId="147" borderId="127" xfId="20555" applyNumberFormat="1" applyFont="1" applyFill="1" applyBorder="1"/>
    <xf numFmtId="166" fontId="189" fillId="3" borderId="127" xfId="20555" applyNumberFormat="1" applyFont="1" applyFill="1" applyBorder="1"/>
    <xf numFmtId="166" fontId="43" fillId="147" borderId="127" xfId="20548" applyNumberFormat="1" applyFont="1" applyFill="1" applyBorder="1"/>
    <xf numFmtId="166" fontId="211" fillId="147" borderId="127" xfId="20548" applyNumberFormat="1" applyFont="1" applyFill="1" applyBorder="1"/>
    <xf numFmtId="166" fontId="21" fillId="0" borderId="0" xfId="20548" applyNumberFormat="1" applyFont="1"/>
    <xf numFmtId="166" fontId="0" fillId="143" borderId="127" xfId="0" applyNumberFormat="1" applyFill="1" applyBorder="1"/>
    <xf numFmtId="166" fontId="212" fillId="0" borderId="0" xfId="0" applyNumberFormat="1" applyFont="1"/>
    <xf numFmtId="166" fontId="0" fillId="0" borderId="0" xfId="0" applyNumberFormat="1"/>
    <xf numFmtId="166" fontId="189" fillId="0" borderId="127" xfId="0" applyNumberFormat="1" applyFont="1" applyBorder="1" applyAlignment="1">
      <alignment horizontal="center" wrapText="1"/>
    </xf>
    <xf numFmtId="166" fontId="189" fillId="3" borderId="127" xfId="0" applyNumberFormat="1" applyFont="1" applyFill="1" applyBorder="1" applyAlignment="1">
      <alignment horizontal="center" wrapText="1"/>
    </xf>
    <xf numFmtId="0" fontId="58" fillId="3" borderId="127" xfId="20532" applyFont="1" applyFill="1" applyBorder="1"/>
    <xf numFmtId="171" fontId="189" fillId="3" borderId="127" xfId="20535" applyNumberFormat="1" applyFont="1" applyFill="1" applyBorder="1"/>
    <xf numFmtId="43" fontId="211" fillId="147" borderId="127" xfId="20535" applyFont="1" applyFill="1" applyBorder="1"/>
    <xf numFmtId="171" fontId="212" fillId="0" borderId="0" xfId="0" applyNumberFormat="1" applyFont="1"/>
    <xf numFmtId="5" fontId="36" fillId="3" borderId="7" xfId="20532" applyNumberFormat="1" applyFont="1" applyFill="1" applyBorder="1" applyAlignment="1">
      <alignment horizontal="right" wrapText="1"/>
    </xf>
    <xf numFmtId="5" fontId="216" fillId="147" borderId="7" xfId="20532" applyNumberFormat="1" applyFont="1" applyFill="1" applyBorder="1" applyAlignment="1">
      <alignment horizontal="right" wrapText="1"/>
    </xf>
    <xf numFmtId="0" fontId="233" fillId="0" borderId="0" xfId="20582"/>
    <xf numFmtId="171" fontId="43" fillId="147" borderId="143" xfId="20565" applyNumberFormat="1" applyFont="1" applyFill="1" applyBorder="1" applyAlignment="1">
      <alignment horizontal="right"/>
    </xf>
    <xf numFmtId="0" fontId="0" fillId="0" borderId="118" xfId="0" applyBorder="1" applyAlignment="1">
      <alignment wrapText="1"/>
    </xf>
    <xf numFmtId="0" fontId="0" fillId="0" borderId="127" xfId="0" applyBorder="1"/>
    <xf numFmtId="10" fontId="0" fillId="143" borderId="127" xfId="0" applyNumberFormat="1" applyFill="1" applyBorder="1"/>
    <xf numFmtId="2" fontId="0" fillId="0" borderId="127" xfId="0" applyNumberFormat="1" applyBorder="1" applyAlignment="1">
      <alignment horizontal="right"/>
    </xf>
    <xf numFmtId="0" fontId="0" fillId="0" borderId="99" xfId="0" applyBorder="1" applyAlignment="1">
      <alignment wrapText="1"/>
    </xf>
    <xf numFmtId="2" fontId="30" fillId="0" borderId="127" xfId="0" applyNumberFormat="1" applyFont="1" applyBorder="1" applyAlignment="1">
      <alignment horizontal="right"/>
    </xf>
    <xf numFmtId="0" fontId="0" fillId="0" borderId="119" xfId="0" applyBorder="1" applyAlignment="1">
      <alignment wrapText="1"/>
    </xf>
    <xf numFmtId="0" fontId="22" fillId="0" borderId="0" xfId="20584" applyFont="1"/>
    <xf numFmtId="0" fontId="58" fillId="0" borderId="0" xfId="20585" applyFont="1"/>
    <xf numFmtId="0" fontId="35" fillId="0" borderId="0" xfId="20586" applyFont="1"/>
    <xf numFmtId="0" fontId="30" fillId="0" borderId="0" xfId="20587" applyFont="1"/>
    <xf numFmtId="9" fontId="30" fillId="0" borderId="0" xfId="20588" applyFont="1" applyFill="1" applyAlignment="1">
      <alignment horizontal="right"/>
    </xf>
    <xf numFmtId="2" fontId="30" fillId="0" borderId="0" xfId="20587" applyNumberFormat="1" applyFont="1" applyAlignment="1">
      <alignment horizontal="right"/>
    </xf>
    <xf numFmtId="166" fontId="30" fillId="0" borderId="0" xfId="20589" applyNumberFormat="1" applyFont="1" applyFill="1" applyAlignment="1">
      <alignment horizontal="right"/>
    </xf>
    <xf numFmtId="0" fontId="30" fillId="0" borderId="0" xfId="20587" applyFont="1" applyAlignment="1">
      <alignment wrapText="1"/>
    </xf>
    <xf numFmtId="0" fontId="3" fillId="0" borderId="0" xfId="20587" applyAlignment="1">
      <alignment wrapText="1"/>
    </xf>
    <xf numFmtId="0" fontId="3" fillId="0" borderId="0" xfId="20587"/>
    <xf numFmtId="0" fontId="194" fillId="0" borderId="0" xfId="20587" applyFont="1"/>
    <xf numFmtId="0" fontId="58" fillId="0" borderId="0" xfId="20587" applyFont="1" applyAlignment="1">
      <alignment wrapText="1"/>
    </xf>
    <xf numFmtId="0" fontId="58" fillId="0" borderId="0" xfId="20587" applyFont="1"/>
    <xf numFmtId="0" fontId="58" fillId="0" borderId="127" xfId="20587" applyFont="1" applyBorder="1" applyAlignment="1">
      <alignment horizontal="center" vertical="center" wrapText="1"/>
    </xf>
    <xf numFmtId="9" fontId="58" fillId="0" borderId="127" xfId="20588" applyFont="1" applyFill="1" applyBorder="1" applyAlignment="1">
      <alignment horizontal="center" vertical="center" wrapText="1"/>
    </xf>
    <xf numFmtId="2" fontId="58" fillId="0" borderId="127" xfId="20587" applyNumberFormat="1" applyFont="1" applyBorder="1" applyAlignment="1">
      <alignment horizontal="center" vertical="center" wrapText="1"/>
    </xf>
    <xf numFmtId="166" fontId="58" fillId="0" borderId="127" xfId="20589" applyNumberFormat="1" applyFont="1" applyFill="1" applyBorder="1" applyAlignment="1">
      <alignment horizontal="center" vertical="center" wrapText="1"/>
    </xf>
    <xf numFmtId="0" fontId="194" fillId="0" borderId="127" xfId="20587" applyFont="1" applyBorder="1" applyAlignment="1">
      <alignment horizontal="center" vertical="center" wrapText="1"/>
    </xf>
    <xf numFmtId="0" fontId="3" fillId="0" borderId="0" xfId="20587" applyAlignment="1">
      <alignment vertical="center"/>
    </xf>
    <xf numFmtId="0" fontId="3" fillId="0" borderId="127" xfId="20587" applyBorder="1"/>
    <xf numFmtId="10" fontId="3" fillId="0" borderId="127" xfId="20587" applyNumberFormat="1" applyBorder="1"/>
    <xf numFmtId="2" fontId="3" fillId="0" borderId="127" xfId="20587" applyNumberFormat="1" applyBorder="1" applyAlignment="1">
      <alignment horizontal="right"/>
    </xf>
    <xf numFmtId="166" fontId="0" fillId="0" borderId="127" xfId="20589" applyNumberFormat="1" applyFont="1" applyBorder="1" applyAlignment="1">
      <alignment horizontal="right"/>
    </xf>
    <xf numFmtId="0" fontId="30" fillId="0" borderId="127" xfId="20587" applyFont="1" applyBorder="1" applyAlignment="1">
      <alignment wrapText="1"/>
    </xf>
    <xf numFmtId="16" fontId="3" fillId="0" borderId="127" xfId="20587" quotePrefix="1" applyNumberFormat="1" applyBorder="1" applyAlignment="1">
      <alignment horizontal="center" wrapText="1"/>
    </xf>
    <xf numFmtId="10" fontId="3" fillId="0" borderId="0" xfId="20587" applyNumberFormat="1"/>
    <xf numFmtId="2" fontId="3" fillId="0" borderId="0" xfId="20587" applyNumberFormat="1" applyAlignment="1">
      <alignment horizontal="right"/>
    </xf>
    <xf numFmtId="166" fontId="0" fillId="0" borderId="0" xfId="20589" applyNumberFormat="1" applyFont="1" applyBorder="1" applyAlignment="1">
      <alignment horizontal="right"/>
    </xf>
    <xf numFmtId="16" fontId="3" fillId="0" borderId="0" xfId="20587" quotePrefix="1" applyNumberFormat="1" applyAlignment="1">
      <alignment horizontal="center" wrapText="1"/>
    </xf>
    <xf numFmtId="9" fontId="3" fillId="0" borderId="0" xfId="20587" applyNumberFormat="1"/>
    <xf numFmtId="2" fontId="30" fillId="0" borderId="127" xfId="20587" applyNumberFormat="1" applyFont="1" applyBorder="1" applyAlignment="1">
      <alignment horizontal="right"/>
    </xf>
    <xf numFmtId="0" fontId="58" fillId="0" borderId="127" xfId="20585" applyFont="1" applyBorder="1" applyAlignment="1">
      <alignment horizontal="center" vertical="center"/>
    </xf>
    <xf numFmtId="9" fontId="58" fillId="143" borderId="127" xfId="20588" applyFont="1" applyFill="1" applyBorder="1" applyAlignment="1">
      <alignment horizontal="center" vertical="center" wrapText="1"/>
    </xf>
    <xf numFmtId="2" fontId="58" fillId="143" borderId="127" xfId="20587" applyNumberFormat="1" applyFont="1" applyFill="1" applyBorder="1" applyAlignment="1">
      <alignment horizontal="center" vertical="center" wrapText="1"/>
    </xf>
    <xf numFmtId="0" fontId="194" fillId="0" borderId="127" xfId="0" applyFont="1" applyBorder="1" applyAlignment="1">
      <alignment horizontal="center" vertical="center" wrapText="1"/>
    </xf>
    <xf numFmtId="0" fontId="58" fillId="0" borderId="127" xfId="0" applyFont="1" applyBorder="1" applyAlignment="1">
      <alignment horizontal="center" vertical="center" wrapText="1"/>
    </xf>
    <xf numFmtId="9" fontId="30" fillId="0" borderId="127" xfId="20588" applyFont="1" applyFill="1" applyBorder="1" applyAlignment="1">
      <alignment horizontal="right"/>
    </xf>
    <xf numFmtId="0" fontId="3" fillId="0" borderId="0" xfId="20585"/>
    <xf numFmtId="9" fontId="0" fillId="143" borderId="127" xfId="20588" applyFont="1" applyFill="1" applyBorder="1" applyAlignment="1">
      <alignment horizontal="right"/>
    </xf>
    <xf numFmtId="0" fontId="0" fillId="0" borderId="92" xfId="0" applyBorder="1" applyAlignment="1">
      <alignment wrapText="1"/>
    </xf>
    <xf numFmtId="0" fontId="30" fillId="0" borderId="127" xfId="0" applyFont="1" applyBorder="1"/>
    <xf numFmtId="9" fontId="0" fillId="0" borderId="127" xfId="0" applyNumberFormat="1" applyBorder="1"/>
    <xf numFmtId="0" fontId="0" fillId="0" borderId="129" xfId="0" applyBorder="1" applyAlignment="1">
      <alignment wrapText="1"/>
    </xf>
    <xf numFmtId="0" fontId="0" fillId="0" borderId="96" xfId="0" applyBorder="1" applyAlignment="1">
      <alignment wrapText="1"/>
    </xf>
    <xf numFmtId="16" fontId="0" fillId="0" borderId="127" xfId="0" quotePrefix="1" applyNumberFormat="1" applyBorder="1" applyAlignment="1">
      <alignment horizontal="center" wrapText="1"/>
    </xf>
    <xf numFmtId="0" fontId="0" fillId="0" borderId="127" xfId="0" applyBorder="1" applyAlignment="1">
      <alignment wrapText="1"/>
    </xf>
    <xf numFmtId="0" fontId="30" fillId="0" borderId="127" xfId="0" applyFont="1" applyBorder="1" applyAlignment="1">
      <alignment wrapText="1"/>
    </xf>
    <xf numFmtId="9" fontId="30" fillId="143" borderId="127" xfId="20588" applyFont="1" applyFill="1" applyBorder="1" applyAlignment="1">
      <alignment horizontal="right"/>
    </xf>
    <xf numFmtId="171" fontId="189" fillId="3" borderId="127" xfId="64" applyNumberFormat="1" applyFont="1" applyFill="1" applyBorder="1"/>
    <xf numFmtId="171" fontId="211" fillId="143" borderId="127" xfId="64" applyNumberFormat="1" applyFont="1" applyFill="1" applyBorder="1"/>
    <xf numFmtId="42" fontId="24" fillId="3" borderId="112" xfId="1856" applyNumberFormat="1" applyFont="1" applyFill="1" applyBorder="1" applyAlignment="1">
      <alignment horizontal="left"/>
    </xf>
    <xf numFmtId="0" fontId="40" fillId="0" borderId="127" xfId="20548" applyFont="1" applyBorder="1"/>
    <xf numFmtId="166" fontId="233" fillId="2" borderId="0" xfId="20582" applyNumberFormat="1" applyFill="1" applyBorder="1" applyAlignment="1">
      <alignment horizontal="center"/>
    </xf>
    <xf numFmtId="0" fontId="30" fillId="0" borderId="0" xfId="20548" applyFont="1"/>
    <xf numFmtId="44" fontId="40" fillId="0" borderId="0" xfId="20549" applyNumberFormat="1"/>
    <xf numFmtId="166" fontId="40" fillId="0" borderId="0" xfId="20549" applyNumberFormat="1"/>
    <xf numFmtId="0" fontId="80" fillId="0" borderId="0" xfId="20563" applyFont="1" applyAlignment="1">
      <alignment horizontal="left"/>
    </xf>
    <xf numFmtId="166" fontId="23" fillId="2" borderId="0" xfId="6" applyNumberFormat="1" applyFill="1"/>
    <xf numFmtId="42" fontId="0" fillId="147" borderId="127" xfId="0" applyNumberFormat="1" applyFill="1" applyBorder="1" applyAlignment="1">
      <alignment vertical="center"/>
    </xf>
    <xf numFmtId="42" fontId="0" fillId="147" borderId="131" xfId="0" applyNumberFormat="1" applyFill="1" applyBorder="1" applyAlignment="1">
      <alignment vertical="center"/>
    </xf>
    <xf numFmtId="42" fontId="0" fillId="147" borderId="97" xfId="0" applyNumberFormat="1" applyFill="1" applyBorder="1" applyAlignment="1">
      <alignment horizontal="right" vertical="center"/>
    </xf>
    <xf numFmtId="9" fontId="192" fillId="147" borderId="115" xfId="58" applyFont="1" applyFill="1" applyBorder="1" applyAlignment="1">
      <alignment horizontal="center" vertical="center"/>
    </xf>
    <xf numFmtId="10" fontId="192" fillId="147" borderId="109" xfId="58" applyNumberFormat="1" applyFont="1" applyFill="1" applyBorder="1" applyAlignment="1">
      <alignment horizontal="center" vertical="center"/>
    </xf>
    <xf numFmtId="42" fontId="236" fillId="0" borderId="0" xfId="0" applyNumberFormat="1" applyFont="1" applyAlignment="1">
      <alignment vertical="center"/>
    </xf>
    <xf numFmtId="42" fontId="237" fillId="0" borderId="0" xfId="0" applyNumberFormat="1" applyFont="1" applyAlignment="1">
      <alignment vertical="center"/>
    </xf>
    <xf numFmtId="166" fontId="23" fillId="2" borderId="0" xfId="7" applyNumberFormat="1" applyFont="1" applyFill="1" applyBorder="1" applyAlignment="1">
      <alignment horizontal="left"/>
    </xf>
    <xf numFmtId="10" fontId="209" fillId="147" borderId="127" xfId="58" applyNumberFormat="1" applyFont="1" applyFill="1" applyBorder="1" applyAlignment="1" applyProtection="1">
      <alignment horizontal="center" wrapText="1"/>
      <protection locked="0"/>
    </xf>
    <xf numFmtId="5" fontId="36" fillId="147" borderId="7" xfId="20532" applyNumberFormat="1" applyFont="1" applyFill="1" applyBorder="1" applyAlignment="1">
      <alignment horizontal="right" wrapText="1"/>
    </xf>
    <xf numFmtId="0" fontId="209" fillId="147" borderId="127" xfId="2" applyFont="1" applyFill="1" applyBorder="1" applyAlignment="1" applyProtection="1">
      <alignment horizontal="left" wrapText="1"/>
      <protection locked="0"/>
    </xf>
    <xf numFmtId="10" fontId="209" fillId="147" borderId="127" xfId="58" applyNumberFormat="1" applyFont="1" applyFill="1" applyBorder="1" applyAlignment="1" applyProtection="1">
      <alignment horizontal="center"/>
      <protection locked="0"/>
    </xf>
    <xf numFmtId="166" fontId="31" fillId="148" borderId="172" xfId="7" applyNumberFormat="1" applyFont="1" applyFill="1" applyBorder="1" applyAlignment="1" applyProtection="1">
      <alignment horizontal="center" vertical="center" wrapText="1"/>
      <protection locked="0"/>
    </xf>
    <xf numFmtId="166" fontId="210" fillId="147" borderId="98" xfId="7" applyNumberFormat="1" applyFont="1" applyFill="1" applyBorder="1" applyAlignment="1">
      <alignment horizontal="center"/>
    </xf>
    <xf numFmtId="166" fontId="210" fillId="147" borderId="53" xfId="7" applyNumberFormat="1" applyFont="1" applyFill="1" applyBorder="1" applyAlignment="1">
      <alignment horizontal="center"/>
    </xf>
    <xf numFmtId="166" fontId="31" fillId="3" borderId="121" xfId="20531" applyNumberFormat="1" applyFont="1" applyFill="1" applyBorder="1" applyAlignment="1">
      <alignment horizontal="center" vertical="center"/>
    </xf>
    <xf numFmtId="166" fontId="31" fillId="0" borderId="53" xfId="7" applyNumberFormat="1" applyFont="1" applyFill="1" applyBorder="1" applyAlignment="1">
      <alignment horizontal="center" vertical="center"/>
    </xf>
    <xf numFmtId="166" fontId="31" fillId="148" borderId="53" xfId="7" applyNumberFormat="1" applyFont="1" applyFill="1" applyBorder="1" applyAlignment="1">
      <alignment horizontal="center"/>
    </xf>
    <xf numFmtId="166" fontId="210" fillId="143" borderId="98" xfId="202" applyNumberFormat="1" applyFont="1" applyFill="1" applyBorder="1" applyAlignment="1">
      <alignment horizontal="center"/>
    </xf>
    <xf numFmtId="166" fontId="31" fillId="143" borderId="98" xfId="7" applyNumberFormat="1" applyFont="1" applyFill="1" applyBorder="1" applyAlignment="1">
      <alignment horizontal="center" vertical="center"/>
    </xf>
    <xf numFmtId="166" fontId="31" fillId="0" borderId="98" xfId="7" applyNumberFormat="1" applyFont="1" applyFill="1" applyBorder="1" applyAlignment="1">
      <alignment horizontal="center" vertical="center"/>
    </xf>
    <xf numFmtId="166" fontId="31" fillId="3" borderId="98" xfId="20531" applyNumberFormat="1" applyFont="1" applyFill="1" applyBorder="1" applyAlignment="1">
      <alignment horizontal="center" vertical="center"/>
    </xf>
    <xf numFmtId="166" fontId="31" fillId="2" borderId="98" xfId="7" applyNumberFormat="1" applyFont="1" applyFill="1" applyBorder="1" applyAlignment="1">
      <alignment horizontal="center" vertical="center"/>
    </xf>
    <xf numFmtId="166" fontId="31" fillId="3" borderId="138" xfId="20531" applyNumberFormat="1" applyFont="1" applyFill="1" applyBorder="1" applyAlignment="1">
      <alignment horizontal="center" vertical="center"/>
    </xf>
    <xf numFmtId="166" fontId="31" fillId="148" borderId="173" xfId="7" applyNumberFormat="1" applyFont="1" applyFill="1" applyBorder="1" applyAlignment="1" applyProtection="1">
      <alignment horizontal="center" vertical="center" wrapText="1"/>
      <protection locked="0"/>
    </xf>
    <xf numFmtId="171" fontId="210" fillId="147" borderId="129" xfId="64" applyNumberFormat="1" applyFont="1" applyFill="1" applyBorder="1" applyAlignment="1">
      <alignment horizontal="left" wrapText="1" indent="1"/>
    </xf>
    <xf numFmtId="166" fontId="210" fillId="147" borderId="129" xfId="7" applyNumberFormat="1" applyFont="1" applyFill="1" applyBorder="1" applyAlignment="1">
      <alignment horizontal="center"/>
    </xf>
    <xf numFmtId="166" fontId="31" fillId="3" borderId="129" xfId="20531" applyNumberFormat="1" applyFont="1" applyFill="1" applyBorder="1" applyAlignment="1">
      <alignment horizontal="center" vertical="center"/>
    </xf>
    <xf numFmtId="166" fontId="31" fillId="0" borderId="5" xfId="7" applyNumberFormat="1" applyFont="1" applyFill="1" applyBorder="1" applyAlignment="1">
      <alignment horizontal="center" vertical="center"/>
    </xf>
    <xf numFmtId="166" fontId="31" fillId="148" borderId="5" xfId="7" applyNumberFormat="1" applyFont="1" applyFill="1" applyBorder="1" applyAlignment="1">
      <alignment horizontal="center"/>
    </xf>
    <xf numFmtId="166" fontId="210" fillId="147" borderId="129" xfId="202" applyNumberFormat="1" applyFont="1" applyFill="1" applyBorder="1" applyAlignment="1">
      <alignment horizontal="center"/>
    </xf>
    <xf numFmtId="166" fontId="31" fillId="3" borderId="129" xfId="7" applyNumberFormat="1" applyFont="1" applyFill="1" applyBorder="1" applyAlignment="1">
      <alignment horizontal="center" vertical="center"/>
    </xf>
    <xf numFmtId="166" fontId="31" fillId="0" borderId="129" xfId="7" applyNumberFormat="1" applyFont="1" applyFill="1" applyBorder="1" applyAlignment="1">
      <alignment horizontal="center" vertical="center"/>
    </xf>
    <xf numFmtId="166" fontId="31" fillId="2" borderId="129" xfId="7" applyNumberFormat="1" applyFont="1" applyFill="1" applyBorder="1" applyAlignment="1">
      <alignment horizontal="center" vertical="center"/>
    </xf>
    <xf numFmtId="166" fontId="215" fillId="143" borderId="129" xfId="7" applyNumberFormat="1" applyFont="1" applyFill="1" applyBorder="1" applyAlignment="1">
      <alignment horizontal="center" vertical="center"/>
    </xf>
    <xf numFmtId="166" fontId="31" fillId="3" borderId="154" xfId="20531" applyNumberFormat="1" applyFont="1" applyFill="1" applyBorder="1" applyAlignment="1">
      <alignment horizontal="center" vertical="center"/>
    </xf>
    <xf numFmtId="219" fontId="218" fillId="0" borderId="127" xfId="390" applyNumberFormat="1" applyFont="1" applyBorder="1" applyAlignment="1">
      <alignment horizontal="right" vertical="top"/>
    </xf>
    <xf numFmtId="219" fontId="218" fillId="0" borderId="127" xfId="390" applyNumberFormat="1" applyFont="1" applyFill="1" applyBorder="1" applyAlignment="1">
      <alignment horizontal="right" vertical="top"/>
    </xf>
    <xf numFmtId="179" fontId="218" fillId="0" borderId="127" xfId="390" applyFont="1" applyBorder="1" applyAlignment="1">
      <alignment horizontal="right" vertical="top"/>
    </xf>
    <xf numFmtId="179" fontId="218" fillId="0" borderId="127" xfId="390" applyFont="1" applyFill="1" applyBorder="1" applyAlignment="1">
      <alignment horizontal="right" vertical="top"/>
    </xf>
    <xf numFmtId="10" fontId="218" fillId="0" borderId="127" xfId="20568" applyNumberFormat="1" applyFont="1" applyFill="1" applyBorder="1" applyAlignment="1">
      <alignment horizontal="right" vertical="top"/>
    </xf>
    <xf numFmtId="10" fontId="218" fillId="0" borderId="127" xfId="20568" applyNumberFormat="1" applyFont="1" applyBorder="1" applyAlignment="1">
      <alignment horizontal="right" vertical="top"/>
    </xf>
    <xf numFmtId="9" fontId="218" fillId="0" borderId="127" xfId="20568" applyFont="1" applyFill="1" applyBorder="1" applyAlignment="1">
      <alignment horizontal="right" vertical="center"/>
    </xf>
    <xf numFmtId="0" fontId="188" fillId="0" borderId="53" xfId="20569" applyFont="1" applyBorder="1" applyAlignment="1">
      <alignment vertical="center" wrapText="1"/>
    </xf>
    <xf numFmtId="0" fontId="188" fillId="0" borderId="2" xfId="20569" applyFont="1" applyBorder="1" applyAlignment="1">
      <alignment vertical="center" wrapText="1"/>
    </xf>
    <xf numFmtId="0" fontId="188" fillId="0" borderId="98" xfId="20569" applyFont="1" applyBorder="1" applyAlignment="1">
      <alignment vertical="center" wrapText="1"/>
    </xf>
    <xf numFmtId="0" fontId="188" fillId="0" borderId="127" xfId="20569" applyFont="1" applyBorder="1" applyAlignment="1">
      <alignment vertical="center" wrapText="1"/>
    </xf>
    <xf numFmtId="9" fontId="218" fillId="0" borderId="127" xfId="20568" applyFont="1" applyBorder="1" applyAlignment="1">
      <alignment horizontal="right" vertical="top"/>
    </xf>
    <xf numFmtId="9" fontId="218" fillId="0" borderId="127" xfId="20568" applyFont="1" applyFill="1" applyBorder="1" applyAlignment="1">
      <alignment horizontal="right" vertical="top"/>
    </xf>
    <xf numFmtId="0" fontId="187" fillId="0" borderId="98" xfId="20569" applyFont="1" applyBorder="1" applyAlignment="1">
      <alignment vertical="center" wrapText="1"/>
    </xf>
    <xf numFmtId="0" fontId="187" fillId="0" borderId="127" xfId="20569" applyFont="1" applyBorder="1" applyAlignment="1">
      <alignment vertical="center" wrapText="1"/>
    </xf>
    <xf numFmtId="219" fontId="218" fillId="0" borderId="127" xfId="390" applyNumberFormat="1" applyFont="1" applyBorder="1" applyAlignment="1">
      <alignment horizontal="right" vertical="top" wrapText="1"/>
    </xf>
    <xf numFmtId="0" fontId="218" fillId="0" borderId="127" xfId="390" applyNumberFormat="1" applyFont="1" applyFill="1" applyBorder="1" applyAlignment="1">
      <alignment horizontal="right" vertical="top" wrapText="1"/>
    </xf>
    <xf numFmtId="0" fontId="218" fillId="0" borderId="127" xfId="390" applyNumberFormat="1" applyFont="1" applyFill="1" applyBorder="1" applyAlignment="1">
      <alignment horizontal="right" vertical="top"/>
    </xf>
    <xf numFmtId="10" fontId="218" fillId="0" borderId="127" xfId="20568" applyNumberFormat="1" applyFont="1" applyBorder="1" applyAlignment="1">
      <alignment horizontal="right" vertical="top" wrapText="1"/>
    </xf>
    <xf numFmtId="219" fontId="218" fillId="0" borderId="127" xfId="390" applyNumberFormat="1" applyFont="1" applyFill="1" applyBorder="1" applyAlignment="1">
      <alignment horizontal="right" vertical="top" wrapText="1"/>
    </xf>
    <xf numFmtId="0" fontId="191" fillId="0" borderId="127" xfId="20566" applyFont="1" applyBorder="1" applyAlignment="1">
      <alignment horizontal="center" vertical="center" wrapText="1"/>
    </xf>
    <xf numFmtId="0" fontId="191" fillId="0" borderId="131" xfId="20566" applyFont="1" applyBorder="1" applyAlignment="1">
      <alignment horizontal="center" vertical="center" wrapText="1"/>
    </xf>
    <xf numFmtId="0" fontId="225" fillId="0" borderId="131" xfId="20575" applyFont="1" applyBorder="1" applyAlignment="1">
      <alignment horizontal="center" vertical="center" wrapText="1"/>
    </xf>
    <xf numFmtId="0" fontId="191" fillId="0" borderId="131" xfId="20571" applyFont="1" applyFill="1" applyBorder="1" applyAlignment="1">
      <alignment horizontal="center" vertical="center" wrapText="1"/>
    </xf>
    <xf numFmtId="0" fontId="191" fillId="0" borderId="127" xfId="20571" applyFont="1" applyFill="1" applyBorder="1" applyAlignment="1">
      <alignment horizontal="center" vertical="center" wrapText="1"/>
    </xf>
    <xf numFmtId="0" fontId="191" fillId="0" borderId="131" xfId="20575" applyFont="1" applyBorder="1" applyAlignment="1">
      <alignment horizontal="center" vertical="center" wrapText="1"/>
    </xf>
    <xf numFmtId="166" fontId="0" fillId="0" borderId="127" xfId="20589" applyNumberFormat="1" applyFont="1" applyFill="1" applyBorder="1" applyAlignment="1">
      <alignment horizontal="right"/>
    </xf>
    <xf numFmtId="171" fontId="30" fillId="3" borderId="140" xfId="20565" applyNumberFormat="1" applyFont="1" applyFill="1" applyBorder="1" applyAlignment="1">
      <alignment horizontal="right"/>
    </xf>
    <xf numFmtId="171" fontId="194" fillId="3" borderId="140" xfId="20565" applyNumberFormat="1" applyFont="1" applyFill="1" applyBorder="1" applyAlignment="1">
      <alignment horizontal="right"/>
    </xf>
    <xf numFmtId="166" fontId="43" fillId="147" borderId="125" xfId="20554" applyNumberFormat="1" applyFont="1" applyFill="1" applyBorder="1" applyAlignment="1">
      <alignment horizontal="right"/>
    </xf>
    <xf numFmtId="171" fontId="194" fillId="3" borderId="126" xfId="20565" applyNumberFormat="1" applyFont="1" applyFill="1" applyBorder="1" applyAlignment="1">
      <alignment horizontal="right"/>
    </xf>
    <xf numFmtId="171" fontId="43" fillId="147" borderId="142" xfId="20565" applyNumberFormat="1" applyFont="1" applyFill="1" applyBorder="1" applyAlignment="1">
      <alignment horizontal="right"/>
    </xf>
    <xf numFmtId="171" fontId="43" fillId="147" borderId="122" xfId="20565" applyNumberFormat="1" applyFont="1" applyFill="1" applyBorder="1" applyAlignment="1">
      <alignment horizontal="right"/>
    </xf>
    <xf numFmtId="171" fontId="43" fillId="147" borderId="159" xfId="20565" applyNumberFormat="1" applyFont="1" applyFill="1" applyBorder="1" applyAlignment="1">
      <alignment horizontal="right"/>
    </xf>
    <xf numFmtId="42" fontId="43" fillId="147" borderId="125" xfId="20554" applyNumberFormat="1" applyFont="1" applyFill="1" applyBorder="1" applyAlignment="1">
      <alignment horizontal="right"/>
    </xf>
    <xf numFmtId="42" fontId="43" fillId="147" borderId="143" xfId="20565" applyNumberFormat="1" applyFont="1" applyFill="1" applyBorder="1" applyAlignment="1">
      <alignment horizontal="right"/>
    </xf>
    <xf numFmtId="42" fontId="43" fillId="147" borderId="158" xfId="20565" applyNumberFormat="1" applyFont="1" applyFill="1" applyBorder="1" applyAlignment="1">
      <alignment horizontal="right"/>
    </xf>
    <xf numFmtId="2" fontId="43" fillId="147" borderId="125" xfId="20554" applyNumberFormat="1" applyFont="1" applyFill="1" applyBorder="1" applyAlignment="1">
      <alignment horizontal="right"/>
    </xf>
    <xf numFmtId="166" fontId="216" fillId="147" borderId="7" xfId="20531" applyNumberFormat="1" applyFont="1" applyFill="1" applyBorder="1" applyAlignment="1">
      <alignment horizontal="right" wrapText="1"/>
    </xf>
    <xf numFmtId="171" fontId="31" fillId="0" borderId="2" xfId="64" applyNumberFormat="1" applyFont="1" applyFill="1" applyBorder="1" applyAlignment="1">
      <alignment horizontal="center" vertical="center"/>
    </xf>
    <xf numFmtId="220" fontId="209" fillId="147" borderId="127" xfId="20545" applyNumberFormat="1" applyFont="1" applyFill="1" applyBorder="1" applyAlignment="1" applyProtection="1">
      <alignment horizontal="center" wrapText="1"/>
      <protection locked="0"/>
    </xf>
    <xf numFmtId="220" fontId="209" fillId="147" borderId="127" xfId="20531" applyNumberFormat="1" applyFont="1" applyFill="1" applyBorder="1" applyAlignment="1" applyProtection="1">
      <alignment horizontal="center" wrapText="1"/>
      <protection locked="0"/>
    </xf>
    <xf numFmtId="220" fontId="209" fillId="147" borderId="127" xfId="20543" applyNumberFormat="1" applyFont="1" applyFill="1" applyBorder="1" applyAlignment="1" applyProtection="1">
      <alignment horizontal="center"/>
      <protection locked="0"/>
    </xf>
    <xf numFmtId="220" fontId="209" fillId="147" borderId="127" xfId="20545" applyNumberFormat="1" applyFont="1" applyFill="1" applyBorder="1" applyAlignment="1" applyProtection="1">
      <alignment horizontal="center"/>
      <protection locked="0"/>
    </xf>
    <xf numFmtId="42" fontId="209" fillId="147" borderId="127" xfId="20543" applyNumberFormat="1" applyFont="1" applyFill="1" applyBorder="1" applyAlignment="1" applyProtection="1">
      <alignment horizontal="center"/>
      <protection locked="0"/>
    </xf>
    <xf numFmtId="42" fontId="209" fillId="147" borderId="127" xfId="20543" applyNumberFormat="1" applyFont="1" applyFill="1" applyBorder="1" applyAlignment="1" applyProtection="1">
      <alignment horizontal="center" wrapText="1"/>
      <protection locked="0"/>
    </xf>
    <xf numFmtId="42" fontId="209" fillId="147" borderId="127" xfId="20545" applyNumberFormat="1" applyFont="1" applyFill="1" applyBorder="1" applyAlignment="1" applyProtection="1">
      <alignment horizontal="center" wrapText="1"/>
      <protection locked="0"/>
    </xf>
    <xf numFmtId="42" fontId="35" fillId="3" borderId="0" xfId="20559" applyNumberFormat="1" applyFont="1" applyFill="1" applyAlignment="1">
      <alignment vertical="center"/>
    </xf>
    <xf numFmtId="0" fontId="13" fillId="2" borderId="127" xfId="20532" applyFill="1" applyBorder="1" applyAlignment="1">
      <alignment horizontal="left" indent="1"/>
    </xf>
    <xf numFmtId="43" fontId="189" fillId="3" borderId="127" xfId="20535" applyFont="1" applyFill="1" applyBorder="1"/>
    <xf numFmtId="0" fontId="58" fillId="2" borderId="127" xfId="20532" applyFont="1" applyFill="1" applyBorder="1" applyAlignment="1">
      <alignment horizontal="left" indent="2"/>
    </xf>
    <xf numFmtId="0" fontId="22" fillId="0" borderId="94" xfId="1856" applyFont="1" applyBorder="1" applyAlignment="1">
      <alignment horizontal="left" indent="1"/>
    </xf>
    <xf numFmtId="166" fontId="40" fillId="3" borderId="127" xfId="20531" applyNumberFormat="1" applyFont="1" applyFill="1" applyBorder="1"/>
    <xf numFmtId="0" fontId="35" fillId="0" borderId="0" xfId="20547" applyFont="1" applyAlignment="1">
      <alignment horizontal="center"/>
    </xf>
    <xf numFmtId="0" fontId="35" fillId="2" borderId="0" xfId="6" applyFont="1" applyFill="1" applyAlignment="1">
      <alignment horizontal="center"/>
    </xf>
    <xf numFmtId="0" fontId="34" fillId="0" borderId="0" xfId="6" applyFont="1" applyAlignment="1">
      <alignment horizontal="center"/>
    </xf>
    <xf numFmtId="1" fontId="210" fillId="147" borderId="127" xfId="6" applyNumberFormat="1" applyFont="1" applyFill="1" applyBorder="1" applyAlignment="1">
      <alignment horizontal="center"/>
    </xf>
    <xf numFmtId="0" fontId="210" fillId="147" borderId="98" xfId="6" applyFont="1" applyFill="1" applyBorder="1" applyAlignment="1">
      <alignment horizontal="center"/>
    </xf>
    <xf numFmtId="0" fontId="31" fillId="148" borderId="2" xfId="6" applyFont="1" applyFill="1" applyBorder="1" applyAlignment="1">
      <alignment horizontal="center"/>
    </xf>
    <xf numFmtId="168" fontId="23" fillId="0" borderId="127" xfId="5259" applyNumberFormat="1" applyFont="1" applyFill="1" applyBorder="1" applyAlignment="1">
      <alignment horizontal="center"/>
    </xf>
    <xf numFmtId="0" fontId="31" fillId="3" borderId="127" xfId="6" applyFont="1" applyFill="1" applyBorder="1" applyAlignment="1">
      <alignment horizontal="center" vertical="center"/>
    </xf>
    <xf numFmtId="0" fontId="31" fillId="148" borderId="91" xfId="6" applyFont="1" applyFill="1" applyBorder="1" applyAlignment="1">
      <alignment horizontal="center"/>
    </xf>
    <xf numFmtId="0" fontId="210" fillId="147" borderId="93" xfId="6" applyFont="1" applyFill="1" applyBorder="1" applyAlignment="1">
      <alignment horizontal="center"/>
    </xf>
    <xf numFmtId="0" fontId="23" fillId="147" borderId="127" xfId="6" applyFill="1" applyBorder="1" applyAlignment="1">
      <alignment horizontal="center"/>
    </xf>
    <xf numFmtId="166" fontId="23" fillId="0" borderId="0" xfId="6" applyNumberFormat="1"/>
    <xf numFmtId="0" fontId="239" fillId="0" borderId="0" xfId="20549" applyFont="1"/>
    <xf numFmtId="0" fontId="22" fillId="0" borderId="0" xfId="20548" applyFont="1" applyAlignment="1">
      <alignment horizontal="left" vertical="top" wrapText="1"/>
    </xf>
    <xf numFmtId="166" fontId="22" fillId="0" borderId="0" xfId="20550" applyNumberFormat="1" applyFont="1" applyFill="1" applyBorder="1" applyAlignment="1">
      <alignment wrapText="1"/>
    </xf>
    <xf numFmtId="0" fontId="239" fillId="0" borderId="0" xfId="20548" applyFont="1"/>
    <xf numFmtId="0" fontId="22" fillId="0" borderId="127" xfId="60" applyNumberFormat="1" applyFont="1" applyFill="1" applyBorder="1" applyAlignment="1">
      <alignment horizontal="center" wrapText="1"/>
    </xf>
    <xf numFmtId="0" fontId="240" fillId="0" borderId="0" xfId="20532" applyFont="1"/>
    <xf numFmtId="0" fontId="30" fillId="0" borderId="10" xfId="20548" applyFont="1" applyBorder="1"/>
    <xf numFmtId="0" fontId="132" fillId="74" borderId="73" xfId="20557" applyFont="1" applyFill="1" applyBorder="1" applyAlignment="1">
      <alignment horizontal="centerContinuous" vertical="center"/>
    </xf>
    <xf numFmtId="0" fontId="132" fillId="74" borderId="108" xfId="20557" applyFont="1" applyFill="1" applyBorder="1" applyAlignment="1">
      <alignment horizontal="centerContinuous" vertical="center"/>
    </xf>
    <xf numFmtId="39" fontId="210" fillId="147" borderId="127" xfId="6" applyNumberFormat="1" applyFont="1" applyFill="1" applyBorder="1" applyAlignment="1">
      <alignment horizontal="center"/>
    </xf>
    <xf numFmtId="39" fontId="210" fillId="147" borderId="127" xfId="6" applyNumberFormat="1" applyFont="1" applyFill="1" applyBorder="1" applyAlignment="1">
      <alignment horizontal="left" wrapText="1" indent="1"/>
    </xf>
    <xf numFmtId="39" fontId="210" fillId="147" borderId="2" xfId="6" applyNumberFormat="1" applyFont="1" applyFill="1" applyBorder="1" applyAlignment="1">
      <alignment horizontal="center"/>
    </xf>
    <xf numFmtId="39" fontId="210" fillId="147" borderId="2" xfId="6" applyNumberFormat="1" applyFont="1" applyFill="1" applyBorder="1" applyAlignment="1">
      <alignment horizontal="left" wrapText="1" indent="1"/>
    </xf>
    <xf numFmtId="0" fontId="2" fillId="0" borderId="0" xfId="20532" applyFont="1"/>
    <xf numFmtId="0" fontId="2" fillId="0" borderId="0" xfId="20563" applyFont="1"/>
    <xf numFmtId="171" fontId="2" fillId="0" borderId="0" xfId="163" applyNumberFormat="1" applyFont="1"/>
    <xf numFmtId="171" fontId="2" fillId="0" borderId="0" xfId="163" applyNumberFormat="1" applyFont="1" applyFill="1"/>
    <xf numFmtId="171" fontId="2" fillId="0" borderId="0" xfId="13594" applyNumberFormat="1" applyFont="1"/>
    <xf numFmtId="0" fontId="2" fillId="0" borderId="0" xfId="20548" applyFont="1"/>
    <xf numFmtId="2" fontId="2" fillId="0" borderId="127" xfId="20587" applyNumberFormat="1" applyFont="1" applyBorder="1" applyAlignment="1">
      <alignment horizontal="right"/>
    </xf>
    <xf numFmtId="0" fontId="2" fillId="0" borderId="127" xfId="20587" applyFont="1" applyBorder="1" applyAlignment="1">
      <alignment wrapText="1"/>
    </xf>
    <xf numFmtId="6" fontId="2" fillId="3" borderId="140" xfId="20563" applyNumberFormat="1" applyFont="1" applyFill="1" applyBorder="1"/>
    <xf numFmtId="0" fontId="2" fillId="0" borderId="140" xfId="20563" applyFont="1" applyBorder="1" applyAlignment="1">
      <alignment horizontal="center"/>
    </xf>
    <xf numFmtId="168" fontId="2" fillId="143" borderId="143" xfId="58" applyNumberFormat="1" applyFont="1" applyFill="1" applyBorder="1" applyAlignment="1">
      <alignment horizontal="right"/>
    </xf>
    <xf numFmtId="168" fontId="2" fillId="143" borderId="140" xfId="58" applyNumberFormat="1" applyFont="1" applyFill="1" applyBorder="1" applyAlignment="1">
      <alignment horizontal="right"/>
    </xf>
    <xf numFmtId="168" fontId="2" fillId="143" borderId="142" xfId="58" applyNumberFormat="1" applyFont="1" applyFill="1" applyBorder="1" applyAlignment="1">
      <alignment horizontal="right"/>
    </xf>
    <xf numFmtId="0" fontId="2" fillId="146" borderId="140" xfId="20563" applyFont="1" applyFill="1" applyBorder="1"/>
    <xf numFmtId="0" fontId="2" fillId="148" borderId="125" xfId="20563" applyFont="1" applyFill="1" applyBorder="1" applyAlignment="1">
      <alignment horizontal="center" wrapText="1"/>
    </xf>
    <xf numFmtId="5" fontId="2" fillId="143" borderId="125" xfId="20554" applyNumberFormat="1" applyFont="1" applyFill="1" applyBorder="1" applyAlignment="1">
      <alignment horizontal="right"/>
    </xf>
    <xf numFmtId="168" fontId="2" fillId="3" borderId="143" xfId="58" applyNumberFormat="1" applyFont="1" applyFill="1" applyBorder="1" applyAlignment="1">
      <alignment horizontal="right"/>
    </xf>
    <xf numFmtId="168" fontId="2" fillId="3" borderId="140" xfId="58" applyNumberFormat="1" applyFont="1" applyFill="1" applyBorder="1" applyAlignment="1">
      <alignment horizontal="right"/>
    </xf>
    <xf numFmtId="168" fontId="2" fillId="3" borderId="125" xfId="58" applyNumberFormat="1" applyFont="1" applyFill="1" applyBorder="1" applyAlignment="1">
      <alignment horizontal="right"/>
    </xf>
    <xf numFmtId="9" fontId="2" fillId="0" borderId="0" xfId="20563" applyNumberFormat="1" applyFont="1" applyAlignment="1">
      <alignment horizontal="right"/>
    </xf>
    <xf numFmtId="0" fontId="2" fillId="0" borderId="0" xfId="20563" applyFont="1" applyAlignment="1">
      <alignment horizontal="right"/>
    </xf>
    <xf numFmtId="171" fontId="2" fillId="0" borderId="0" xfId="20565" applyNumberFormat="1" applyFont="1" applyBorder="1" applyAlignment="1">
      <alignment horizontal="right"/>
    </xf>
    <xf numFmtId="5" fontId="2" fillId="3" borderId="125" xfId="20554" applyNumberFormat="1" applyFont="1" applyFill="1" applyBorder="1" applyAlignment="1">
      <alignment horizontal="right"/>
    </xf>
    <xf numFmtId="208" fontId="2" fillId="0" borderId="140" xfId="20563" applyNumberFormat="1" applyFont="1" applyBorder="1" applyAlignment="1">
      <alignment horizontal="right"/>
    </xf>
    <xf numFmtId="208" fontId="2" fillId="0" borderId="0" xfId="20563" applyNumberFormat="1" applyFont="1" applyAlignment="1">
      <alignment horizontal="right"/>
    </xf>
    <xf numFmtId="0" fontId="2" fillId="0" borderId="140" xfId="20563" applyFont="1" applyBorder="1" applyAlignment="1">
      <alignment horizontal="right"/>
    </xf>
    <xf numFmtId="0" fontId="2" fillId="0" borderId="0" xfId="20563" applyFont="1" applyAlignment="1">
      <alignment horizontal="right" vertical="center" wrapText="1"/>
    </xf>
    <xf numFmtId="0" fontId="2" fillId="0" borderId="159" xfId="20563" applyFont="1" applyBorder="1" applyAlignment="1">
      <alignment horizontal="right"/>
    </xf>
    <xf numFmtId="0" fontId="132" fillId="0" borderId="174" xfId="20558" applyFont="1" applyBorder="1" applyProtection="1">
      <protection locked="0"/>
    </xf>
    <xf numFmtId="168" fontId="132" fillId="0" borderId="174" xfId="17592" applyNumberFormat="1" applyFont="1" applyBorder="1" applyProtection="1">
      <protection locked="0"/>
    </xf>
    <xf numFmtId="0" fontId="23" fillId="0" borderId="174" xfId="20557" applyBorder="1"/>
    <xf numFmtId="0" fontId="31" fillId="0" borderId="174" xfId="20559" applyFont="1" applyBorder="1" applyAlignment="1">
      <alignment horizontal="left" indent="1"/>
    </xf>
    <xf numFmtId="42" fontId="31" fillId="0" borderId="174" xfId="20559" applyNumberFormat="1" applyFont="1" applyBorder="1"/>
    <xf numFmtId="168" fontId="31" fillId="0" borderId="174" xfId="17592" applyNumberFormat="1" applyFont="1" applyBorder="1"/>
    <xf numFmtId="42" fontId="31" fillId="0" borderId="174" xfId="20559" applyNumberFormat="1" applyFont="1" applyBorder="1" applyAlignment="1">
      <alignment horizontal="center" vertical="center"/>
    </xf>
    <xf numFmtId="171" fontId="2" fillId="0" borderId="0" xfId="64" applyNumberFormat="1" applyFont="1"/>
    <xf numFmtId="171" fontId="2" fillId="0" borderId="127" xfId="64" applyNumberFormat="1" applyFont="1" applyFill="1" applyBorder="1" applyAlignment="1">
      <alignment horizontal="center" vertical="center"/>
    </xf>
    <xf numFmtId="0" fontId="2" fillId="0" borderId="127" xfId="20532" applyFont="1" applyBorder="1"/>
    <xf numFmtId="0" fontId="2" fillId="3" borderId="127" xfId="20532" applyFont="1" applyFill="1" applyBorder="1"/>
    <xf numFmtId="0" fontId="2" fillId="0" borderId="21" xfId="20532" applyFont="1" applyBorder="1"/>
    <xf numFmtId="0" fontId="2" fillId="0" borderId="127" xfId="20532" applyFont="1" applyBorder="1" applyAlignment="1">
      <alignment horizontal="center" vertical="center" wrapText="1"/>
    </xf>
    <xf numFmtId="0" fontId="2" fillId="2" borderId="127" xfId="20532" applyFont="1" applyFill="1" applyBorder="1" applyAlignment="1">
      <alignment horizontal="left" indent="1"/>
    </xf>
    <xf numFmtId="0" fontId="2" fillId="0" borderId="127" xfId="20548" applyFont="1" applyBorder="1" applyAlignment="1">
      <alignment horizontal="center" wrapText="1"/>
    </xf>
    <xf numFmtId="0" fontId="2" fillId="0" borderId="127" xfId="20548" applyFont="1" applyBorder="1"/>
    <xf numFmtId="0" fontId="2" fillId="0" borderId="21" xfId="20548" applyFont="1" applyBorder="1"/>
    <xf numFmtId="0" fontId="2" fillId="3" borderId="127" xfId="20548" applyFont="1" applyFill="1" applyBorder="1"/>
    <xf numFmtId="0" fontId="1" fillId="0" borderId="0" xfId="20585" applyFont="1"/>
    <xf numFmtId="0" fontId="210" fillId="147" borderId="4" xfId="6" applyFont="1" applyFill="1" applyBorder="1" applyAlignment="1">
      <alignment horizontal="left"/>
    </xf>
    <xf numFmtId="0" fontId="210" fillId="147" borderId="93" xfId="6" applyFont="1" applyFill="1" applyBorder="1" applyAlignment="1">
      <alignment horizontal="left"/>
    </xf>
    <xf numFmtId="1" fontId="210" fillId="147" borderId="93" xfId="6" applyNumberFormat="1" applyFont="1" applyFill="1" applyBorder="1" applyAlignment="1">
      <alignment horizontal="left"/>
    </xf>
    <xf numFmtId="0" fontId="0" fillId="0" borderId="0" xfId="0" applyAlignment="1">
      <alignment horizontal="left" wrapText="1"/>
    </xf>
    <xf numFmtId="0" fontId="0" fillId="0" borderId="0" xfId="0" applyAlignment="1">
      <alignment horizontal="center"/>
    </xf>
    <xf numFmtId="0" fontId="3" fillId="0" borderId="0" xfId="20585" applyAlignment="1">
      <alignment horizontal="center" wrapText="1"/>
    </xf>
    <xf numFmtId="0" fontId="3" fillId="0" borderId="0" xfId="20585" applyAlignment="1">
      <alignment horizontal="left" wrapText="1"/>
    </xf>
    <xf numFmtId="42" fontId="189" fillId="0" borderId="127" xfId="0" applyNumberFormat="1" applyFont="1" applyBorder="1" applyAlignment="1">
      <alignment horizontal="center"/>
    </xf>
    <xf numFmtId="0" fontId="189" fillId="0" borderId="127" xfId="0" applyFont="1" applyBorder="1" applyAlignment="1">
      <alignment horizontal="center"/>
    </xf>
    <xf numFmtId="0" fontId="22" fillId="0" borderId="90" xfId="2" applyFont="1" applyBorder="1" applyAlignment="1">
      <alignment horizontal="left"/>
    </xf>
    <xf numFmtId="0" fontId="22" fillId="0" borderId="91" xfId="2" applyFont="1" applyBorder="1" applyAlignment="1">
      <alignment horizontal="left"/>
    </xf>
    <xf numFmtId="0" fontId="22" fillId="0" borderId="92" xfId="2" applyFont="1" applyBorder="1" applyAlignment="1">
      <alignment horizontal="left"/>
    </xf>
    <xf numFmtId="0" fontId="24" fillId="0" borderId="0" xfId="2" applyFont="1" applyAlignment="1">
      <alignment horizontal="left" wrapText="1"/>
    </xf>
    <xf numFmtId="0" fontId="29" fillId="0" borderId="73" xfId="20549" applyFont="1" applyBorder="1" applyAlignment="1">
      <alignment horizontal="center"/>
    </xf>
    <xf numFmtId="0" fontId="29" fillId="0" borderId="108" xfId="20549" applyFont="1" applyBorder="1" applyAlignment="1">
      <alignment horizontal="center"/>
    </xf>
    <xf numFmtId="0" fontId="239" fillId="0" borderId="0" xfId="20548" applyFont="1" applyAlignment="1">
      <alignment horizontal="left" wrapText="1"/>
    </xf>
    <xf numFmtId="0" fontId="29" fillId="0" borderId="107" xfId="20549" applyFont="1" applyBorder="1" applyAlignment="1">
      <alignment horizontal="center"/>
    </xf>
    <xf numFmtId="42" fontId="24" fillId="0" borderId="174" xfId="1856" applyNumberFormat="1" applyFont="1" applyBorder="1" applyAlignment="1">
      <alignment horizontal="left" wrapText="1"/>
    </xf>
    <xf numFmtId="0" fontId="239" fillId="0" borderId="0" xfId="20549" applyFont="1" applyAlignment="1">
      <alignment horizontal="left" wrapText="1"/>
    </xf>
    <xf numFmtId="0" fontId="29" fillId="0" borderId="149" xfId="20549" applyFont="1" applyBorder="1" applyAlignment="1">
      <alignment horizontal="center"/>
    </xf>
    <xf numFmtId="0" fontId="31" fillId="0" borderId="107" xfId="7" applyNumberFormat="1" applyFont="1" applyFill="1" applyBorder="1" applyAlignment="1">
      <alignment horizontal="center" vertical="center"/>
    </xf>
    <xf numFmtId="0" fontId="31" fillId="0" borderId="73" xfId="7" applyNumberFormat="1" applyFont="1" applyFill="1" applyBorder="1" applyAlignment="1">
      <alignment horizontal="center" vertical="center"/>
    </xf>
    <xf numFmtId="0" fontId="31" fillId="0" borderId="108" xfId="7" applyNumberFormat="1" applyFont="1" applyFill="1" applyBorder="1" applyAlignment="1">
      <alignment horizontal="center" vertical="center"/>
    </xf>
    <xf numFmtId="0" fontId="36" fillId="0" borderId="0" xfId="20532" applyFont="1" applyAlignment="1">
      <alignment horizontal="left"/>
    </xf>
    <xf numFmtId="0" fontId="36" fillId="0" borderId="102" xfId="20532" applyFont="1" applyBorder="1" applyAlignment="1">
      <alignment horizontal="center" wrapText="1"/>
    </xf>
    <xf numFmtId="0" fontId="36" fillId="0" borderId="8" xfId="20532" applyFont="1" applyBorder="1" applyAlignment="1">
      <alignment horizontal="center" wrapText="1"/>
    </xf>
    <xf numFmtId="42" fontId="0" fillId="147" borderId="131" xfId="0" applyNumberFormat="1" applyFill="1" applyBorder="1" applyAlignment="1">
      <alignment horizontal="center" vertical="center"/>
    </xf>
    <xf numFmtId="42" fontId="0" fillId="147" borderId="2" xfId="0" applyNumberFormat="1" applyFill="1" applyBorder="1" applyAlignment="1">
      <alignment horizontal="center" vertical="center"/>
    </xf>
    <xf numFmtId="42" fontId="0" fillId="147" borderId="133" xfId="0" applyNumberFormat="1" applyFill="1" applyBorder="1" applyAlignment="1">
      <alignment horizontal="center" vertical="center"/>
    </xf>
    <xf numFmtId="42" fontId="0" fillId="147" borderId="5" xfId="0" applyNumberFormat="1" applyFill="1" applyBorder="1" applyAlignment="1">
      <alignment horizontal="center" vertical="center"/>
    </xf>
    <xf numFmtId="42" fontId="0" fillId="147" borderId="130" xfId="0" applyNumberFormat="1" applyFill="1" applyBorder="1" applyAlignment="1">
      <alignment horizontal="center" vertical="center"/>
    </xf>
    <xf numFmtId="42" fontId="0" fillId="147" borderId="4" xfId="0" applyNumberFormat="1" applyFill="1" applyBorder="1" applyAlignment="1">
      <alignment horizontal="center" vertical="center"/>
    </xf>
    <xf numFmtId="10" fontId="192" fillId="147" borderId="171" xfId="58" applyNumberFormat="1" applyFont="1" applyFill="1" applyBorder="1" applyAlignment="1">
      <alignment horizontal="center" vertical="center"/>
    </xf>
    <xf numFmtId="10" fontId="192" fillId="147" borderId="101" xfId="58" applyNumberFormat="1" applyFont="1" applyFill="1" applyBorder="1" applyAlignment="1">
      <alignment horizontal="center" vertical="center"/>
    </xf>
    <xf numFmtId="10" fontId="192" fillId="147" borderId="115" xfId="58" applyNumberFormat="1" applyFont="1" applyFill="1" applyBorder="1" applyAlignment="1">
      <alignment horizontal="center" vertical="center"/>
    </xf>
    <xf numFmtId="0" fontId="190" fillId="3" borderId="107" xfId="0" applyFont="1" applyFill="1" applyBorder="1" applyAlignment="1">
      <alignment horizontal="center" vertical="center" wrapText="1"/>
    </xf>
    <xf numFmtId="0" fontId="190" fillId="3" borderId="73" xfId="0" applyFont="1" applyFill="1" applyBorder="1" applyAlignment="1">
      <alignment horizontal="center" vertical="center" wrapText="1"/>
    </xf>
    <xf numFmtId="0" fontId="190" fillId="3" borderId="108" xfId="0" applyFont="1" applyFill="1" applyBorder="1" applyAlignment="1">
      <alignment horizontal="center" vertical="center" wrapText="1"/>
    </xf>
    <xf numFmtId="0" fontId="188" fillId="0" borderId="3" xfId="0" applyFont="1" applyBorder="1" applyAlignment="1">
      <alignment horizontal="center" vertical="center" wrapText="1"/>
    </xf>
    <xf numFmtId="0" fontId="189" fillId="3" borderId="103" xfId="0" applyFont="1" applyFill="1" applyBorder="1" applyAlignment="1">
      <alignment horizontal="center" wrapText="1"/>
    </xf>
    <xf numFmtId="0" fontId="189" fillId="3" borderId="109" xfId="0" applyFont="1" applyFill="1" applyBorder="1" applyAlignment="1">
      <alignment horizontal="center" wrapText="1"/>
    </xf>
    <xf numFmtId="0" fontId="189" fillId="149" borderId="103" xfId="0" applyFont="1" applyFill="1" applyBorder="1" applyAlignment="1">
      <alignment horizontal="center" wrapText="1"/>
    </xf>
    <xf numFmtId="0" fontId="189" fillId="149" borderId="109" xfId="0" applyFont="1" applyFill="1" applyBorder="1" applyAlignment="1">
      <alignment horizontal="center" wrapText="1"/>
    </xf>
    <xf numFmtId="0" fontId="190" fillId="3" borderId="171" xfId="0" applyFont="1" applyFill="1" applyBorder="1" applyAlignment="1">
      <alignment horizontal="center" wrapText="1"/>
    </xf>
    <xf numFmtId="0" fontId="190" fillId="3" borderId="156" xfId="0" applyFont="1" applyFill="1" applyBorder="1" applyAlignment="1">
      <alignment horizontal="center" wrapText="1"/>
    </xf>
    <xf numFmtId="0" fontId="192" fillId="2" borderId="0" xfId="0" applyFont="1" applyFill="1" applyAlignment="1">
      <alignment horizontal="left" vertical="top" wrapText="1"/>
    </xf>
    <xf numFmtId="0" fontId="189" fillId="3" borderId="101" xfId="0" applyFont="1" applyFill="1" applyBorder="1" applyAlignment="1">
      <alignment horizontal="center" wrapText="1"/>
    </xf>
    <xf numFmtId="0" fontId="189" fillId="3" borderId="156" xfId="0" applyFont="1" applyFill="1" applyBorder="1" applyAlignment="1">
      <alignment horizontal="center" wrapText="1"/>
    </xf>
    <xf numFmtId="0" fontId="193" fillId="143" borderId="107" xfId="0" applyFont="1" applyFill="1" applyBorder="1" applyAlignment="1">
      <alignment horizontal="center"/>
    </xf>
    <xf numFmtId="0" fontId="193" fillId="143" borderId="73" xfId="0" applyFont="1" applyFill="1" applyBorder="1" applyAlignment="1">
      <alignment horizontal="center"/>
    </xf>
    <xf numFmtId="0" fontId="193" fillId="143" borderId="108" xfId="0" applyFont="1" applyFill="1" applyBorder="1" applyAlignment="1">
      <alignment horizontal="center"/>
    </xf>
    <xf numFmtId="0" fontId="190" fillId="3" borderId="152" xfId="0" applyFont="1" applyFill="1" applyBorder="1" applyAlignment="1">
      <alignment horizontal="center" vertical="center" wrapText="1"/>
    </xf>
    <xf numFmtId="0" fontId="190" fillId="3" borderId="153" xfId="0" applyFont="1" applyFill="1" applyBorder="1" applyAlignment="1">
      <alignment horizontal="center" vertical="center" wrapText="1"/>
    </xf>
    <xf numFmtId="0" fontId="190" fillId="3" borderId="161" xfId="0" applyFont="1" applyFill="1" applyBorder="1" applyAlignment="1">
      <alignment horizontal="center" vertical="center" wrapText="1"/>
    </xf>
    <xf numFmtId="0" fontId="0" fillId="2" borderId="103" xfId="0" applyFill="1" applyBorder="1" applyAlignment="1">
      <alignment horizontal="center" vertical="center"/>
    </xf>
    <xf numFmtId="0" fontId="0" fillId="2" borderId="115" xfId="0" applyFill="1" applyBorder="1" applyAlignment="1">
      <alignment horizontal="center" vertical="center"/>
    </xf>
    <xf numFmtId="0" fontId="0" fillId="2" borderId="116" xfId="0" applyFill="1" applyBorder="1" applyAlignment="1">
      <alignment horizontal="center" vertical="center"/>
    </xf>
    <xf numFmtId="0" fontId="0" fillId="2" borderId="109" xfId="0" applyFill="1" applyBorder="1" applyAlignment="1">
      <alignment horizontal="center" vertical="center"/>
    </xf>
    <xf numFmtId="42" fontId="0" fillId="147" borderId="147" xfId="0" applyNumberFormat="1" applyFill="1" applyBorder="1" applyAlignment="1">
      <alignment horizontal="center" vertical="center"/>
    </xf>
    <xf numFmtId="42" fontId="0" fillId="147" borderId="145" xfId="0" applyNumberFormat="1" applyFill="1" applyBorder="1" applyAlignment="1">
      <alignment horizontal="center" vertical="center"/>
    </xf>
    <xf numFmtId="0" fontId="58" fillId="0" borderId="126" xfId="20563" applyFont="1" applyBorder="1" applyAlignment="1">
      <alignment horizontal="center" vertical="top" wrapText="1"/>
    </xf>
    <xf numFmtId="0" fontId="10" fillId="0" borderId="126" xfId="20563" applyBorder="1" applyAlignment="1">
      <alignment horizontal="center" vertical="top" wrapText="1"/>
    </xf>
    <xf numFmtId="0" fontId="2" fillId="146" borderId="126" xfId="20563" applyFont="1" applyFill="1" applyBorder="1" applyAlignment="1">
      <alignment wrapText="1"/>
    </xf>
    <xf numFmtId="0" fontId="2" fillId="146" borderId="141" xfId="20563" applyFont="1" applyFill="1" applyBorder="1" applyAlignment="1">
      <alignment wrapText="1"/>
    </xf>
    <xf numFmtId="0" fontId="2" fillId="146" borderId="125" xfId="20563" applyFont="1" applyFill="1" applyBorder="1" applyAlignment="1">
      <alignment wrapText="1"/>
    </xf>
    <xf numFmtId="0" fontId="2" fillId="146" borderId="126" xfId="20563" applyFont="1" applyFill="1" applyBorder="1" applyAlignment="1">
      <alignment horizontal="left" wrapText="1"/>
    </xf>
    <xf numFmtId="0" fontId="10" fillId="146" borderId="125" xfId="20563" applyFill="1" applyBorder="1" applyAlignment="1">
      <alignment horizontal="left" wrapText="1"/>
    </xf>
    <xf numFmtId="0" fontId="10" fillId="146" borderId="126" xfId="20563" applyFill="1" applyBorder="1" applyAlignment="1">
      <alignment horizontal="left" wrapText="1"/>
    </xf>
    <xf numFmtId="0" fontId="103" fillId="0" borderId="0" xfId="20561" applyFont="1" applyAlignment="1">
      <alignment horizontal="left" vertical="top" wrapText="1"/>
    </xf>
    <xf numFmtId="0" fontId="35" fillId="3" borderId="107" xfId="20558" applyFont="1" applyFill="1" applyBorder="1" applyAlignment="1">
      <alignment horizontal="center" wrapText="1"/>
    </xf>
    <xf numFmtId="0" fontId="35" fillId="3" borderId="73" xfId="20558" applyFont="1" applyFill="1" applyBorder="1" applyAlignment="1">
      <alignment horizontal="center" wrapText="1"/>
    </xf>
    <xf numFmtId="0" fontId="35" fillId="3" borderId="108" xfId="20558" applyFont="1" applyFill="1" applyBorder="1" applyAlignment="1">
      <alignment horizontal="center" wrapText="1"/>
    </xf>
    <xf numFmtId="0" fontId="103" fillId="0" borderId="0" xfId="20561" applyFont="1" applyAlignment="1">
      <alignment horizontal="left" wrapText="1"/>
    </xf>
    <xf numFmtId="0" fontId="35" fillId="0" borderId="0" xfId="20558" applyFont="1" applyAlignment="1">
      <alignment horizontal="left" vertical="top" wrapText="1"/>
    </xf>
    <xf numFmtId="0" fontId="35" fillId="0" borderId="0" xfId="20557" applyFont="1" applyAlignment="1">
      <alignment horizontal="left" vertical="top" wrapText="1"/>
    </xf>
    <xf numFmtId="0" fontId="35" fillId="0" borderId="0" xfId="20557" applyFont="1" applyAlignment="1">
      <alignment horizontal="left" wrapText="1"/>
    </xf>
    <xf numFmtId="0" fontId="186" fillId="142" borderId="100" xfId="20532" applyFont="1" applyFill="1" applyBorder="1" applyAlignment="1">
      <alignment vertical="center" wrapText="1"/>
    </xf>
    <xf numFmtId="0" fontId="186" fillId="142" borderId="8" xfId="20532" applyFont="1" applyFill="1" applyBorder="1" applyAlignment="1">
      <alignment vertical="center" wrapText="1"/>
    </xf>
    <xf numFmtId="0" fontId="186" fillId="142" borderId="100" xfId="20532" applyFont="1" applyFill="1" applyBorder="1" applyAlignment="1">
      <alignment vertical="center"/>
    </xf>
    <xf numFmtId="0" fontId="186" fillId="142" borderId="8" xfId="20532" applyFont="1" applyFill="1" applyBorder="1" applyAlignment="1">
      <alignment vertical="center"/>
    </xf>
    <xf numFmtId="0" fontId="186" fillId="142" borderId="102" xfId="20532" applyFont="1" applyFill="1" applyBorder="1" applyAlignment="1">
      <alignment vertical="center" wrapText="1"/>
    </xf>
    <xf numFmtId="0" fontId="186" fillId="142" borderId="101" xfId="20532" applyFont="1" applyFill="1" applyBorder="1" applyAlignment="1">
      <alignment vertical="center" wrapText="1"/>
    </xf>
    <xf numFmtId="0" fontId="186" fillId="142" borderId="156" xfId="20532" applyFont="1" applyFill="1" applyBorder="1" applyAlignment="1">
      <alignment vertical="center" wrapText="1"/>
    </xf>
    <xf numFmtId="0" fontId="186" fillId="142" borderId="102" xfId="20532" applyFont="1" applyFill="1" applyBorder="1" applyAlignment="1">
      <alignment horizontal="center" vertical="center"/>
    </xf>
    <xf numFmtId="0" fontId="186" fillId="142" borderId="156" xfId="20532" applyFont="1" applyFill="1" applyBorder="1" applyAlignment="1">
      <alignment horizontal="center" vertical="center"/>
    </xf>
    <xf numFmtId="0" fontId="2" fillId="0" borderId="127" xfId="20532" applyFont="1" applyBorder="1" applyAlignment="1">
      <alignment horizontal="center"/>
    </xf>
    <xf numFmtId="0" fontId="13" fillId="0" borderId="127" xfId="20532" applyBorder="1" applyAlignment="1">
      <alignment horizontal="center"/>
    </xf>
    <xf numFmtId="171" fontId="2" fillId="0" borderId="127" xfId="64" applyNumberFormat="1" applyFont="1" applyFill="1" applyBorder="1" applyAlignment="1">
      <alignment horizontal="center"/>
    </xf>
  </cellXfs>
  <cellStyles count="20590">
    <cellStyle name="%" xfId="182" xr:uid="{00000000-0005-0000-0000-000000000000}"/>
    <cellStyle name="*MB Hardwired" xfId="179" xr:uid="{00000000-0005-0000-0000-000001000000}"/>
    <cellStyle name="*MB Input Table Calc" xfId="180" xr:uid="{00000000-0005-0000-0000-000002000000}"/>
    <cellStyle name="*MB Normal" xfId="202" xr:uid="{00000000-0005-0000-0000-000003000000}"/>
    <cellStyle name="*MB Normal 2" xfId="5552" xr:uid="{00000000-0005-0000-0000-000004000000}"/>
    <cellStyle name="*MB Placeholder" xfId="181" xr:uid="{00000000-0005-0000-0000-000004000000}"/>
    <cellStyle name="_x0013_,î3_x0001_N@4" xfId="111" xr:uid="{00000000-0005-0000-0000-000005000000}"/>
    <cellStyle name=":¨áy¡’?(" xfId="191" xr:uid="{00000000-0005-0000-0000-000006000000}"/>
    <cellStyle name="?? [0]_??" xfId="190" xr:uid="{00000000-0005-0000-0000-000007000000}"/>
    <cellStyle name="?????_VERA" xfId="193" xr:uid="{00000000-0005-0000-0000-000008000000}"/>
    <cellStyle name="??_?.????" xfId="198" xr:uid="{00000000-0005-0000-0000-000009000000}"/>
    <cellStyle name="_2530023 2Q05 Analysis" xfId="200" xr:uid="{00000000-0005-0000-0000-00000A000000}"/>
    <cellStyle name="_August Expense Reports" xfId="175" xr:uid="{00000000-0005-0000-0000-00000B000000}"/>
    <cellStyle name="_August Expense Reports_PwrGen" xfId="176" xr:uid="{00000000-0005-0000-0000-00000C000000}"/>
    <cellStyle name="_IDSM Contracts- 10 15 10 tlc" xfId="115" xr:uid="{00000000-0005-0000-0000-00000D000000}"/>
    <cellStyle name="_July YTD Staff Aug_all IDSM Manipulated" xfId="177" xr:uid="{00000000-0005-0000-0000-00000E000000}"/>
    <cellStyle name="_July YTD Staff Aug_Teri" xfId="117" xr:uid="{00000000-0005-0000-0000-00000F000000}"/>
    <cellStyle name="_Labor and OH from Pavel" xfId="167" xr:uid="{00000000-0005-0000-0000-000010000000}"/>
    <cellStyle name="_L-Other Non Current Liab" xfId="168" xr:uid="{00000000-0005-0000-0000-000011000000}"/>
    <cellStyle name="_Pavel_Staff Aug PCC charged 8.30" xfId="204" xr:uid="{00000000-0005-0000-0000-000012000000}"/>
    <cellStyle name="_Transfers - Adjustments" xfId="160" xr:uid="{00000000-0005-0000-0000-000013000000}"/>
    <cellStyle name="_Transfers - Adjustments_PwrGen" xfId="116" xr:uid="{00000000-0005-0000-0000-000014000000}"/>
    <cellStyle name="_x0010_“+ˆÉ•?pý¤" xfId="197" xr:uid="{00000000-0005-0000-0000-000015000000}"/>
    <cellStyle name="_x0010_“+ˆÉ•?pý¤ 2" xfId="5495" xr:uid="{00000000-0005-0000-0000-000017000000}"/>
    <cellStyle name="10 in (Normal)" xfId="183" xr:uid="{00000000-0005-0000-0000-000016000000}"/>
    <cellStyle name="20% - Accent1" xfId="82" builtinId="30" customBuiltin="1"/>
    <cellStyle name="20% - Accent1 10" xfId="5586" xr:uid="{00000000-0005-0000-0000-000019000000}"/>
    <cellStyle name="20% - Accent1 10 2" xfId="5272" xr:uid="{00000000-0005-0000-0000-00001A000000}"/>
    <cellStyle name="20% - Accent1 10 2 2" xfId="5589" xr:uid="{00000000-0005-0000-0000-00001B000000}"/>
    <cellStyle name="20% - Accent1 10 2 3" xfId="5592" xr:uid="{00000000-0005-0000-0000-00001C000000}"/>
    <cellStyle name="20% - Accent1 10 3" xfId="5595" xr:uid="{00000000-0005-0000-0000-00001D000000}"/>
    <cellStyle name="20% - Accent1 10 4" xfId="5598" xr:uid="{00000000-0005-0000-0000-00001E000000}"/>
    <cellStyle name="20% - Accent1 10 4 2" xfId="5601" xr:uid="{00000000-0005-0000-0000-00001F000000}"/>
    <cellStyle name="20% - Accent1 10 5" xfId="5604" xr:uid="{00000000-0005-0000-0000-000020000000}"/>
    <cellStyle name="20% - Accent1 11" xfId="5605" xr:uid="{00000000-0005-0000-0000-000021000000}"/>
    <cellStyle name="20% - Accent1 11 2" xfId="5271" xr:uid="{00000000-0005-0000-0000-000022000000}"/>
    <cellStyle name="20% - Accent1 11 3" xfId="5270" xr:uid="{00000000-0005-0000-0000-000023000000}"/>
    <cellStyle name="20% - Accent1 11 3 2" xfId="5585" xr:uid="{00000000-0005-0000-0000-000024000000}"/>
    <cellStyle name="20% - Accent1 12" xfId="5535" xr:uid="{00000000-0005-0000-0000-000025000000}"/>
    <cellStyle name="20% - Accent1 12 2" xfId="5269" xr:uid="{00000000-0005-0000-0000-000026000000}"/>
    <cellStyle name="20% - Accent1 12 3" xfId="5268" xr:uid="{00000000-0005-0000-0000-000027000000}"/>
    <cellStyle name="20% - Accent1 13" xfId="5267" xr:uid="{00000000-0005-0000-0000-000028000000}"/>
    <cellStyle name="20% - Accent1 13 2" xfId="5584" xr:uid="{00000000-0005-0000-0000-000029000000}"/>
    <cellStyle name="20% - Accent1 13 3" xfId="5534" xr:uid="{00000000-0005-0000-0000-00002A000000}"/>
    <cellStyle name="20% - Accent1 14" xfId="5266" xr:uid="{00000000-0005-0000-0000-00002B000000}"/>
    <cellStyle name="20% - Accent1 14 2" xfId="5265" xr:uid="{00000000-0005-0000-0000-00002C000000}"/>
    <cellStyle name="20% - Accent1 15" xfId="5264" xr:uid="{00000000-0005-0000-0000-00002D000000}"/>
    <cellStyle name="20% - Accent1 16" xfId="5612" xr:uid="{00000000-0005-0000-0000-00002E000000}"/>
    <cellStyle name="20% - Accent1 2" xfId="184" xr:uid="{00000000-0005-0000-0000-000017000000}"/>
    <cellStyle name="20% - Accent1 2 2" xfId="5617" xr:uid="{00000000-0005-0000-0000-000030000000}"/>
    <cellStyle name="20% - Accent1 2 3" xfId="5620" xr:uid="{00000000-0005-0000-0000-000031000000}"/>
    <cellStyle name="20% - Accent1 2 3 2" xfId="5623" xr:uid="{00000000-0005-0000-0000-000032000000}"/>
    <cellStyle name="20% - Accent1 2 3 2 2" xfId="5626" xr:uid="{00000000-0005-0000-0000-000033000000}"/>
    <cellStyle name="20% - Accent1 2 3 2 2 2" xfId="5627" xr:uid="{00000000-0005-0000-0000-000034000000}"/>
    <cellStyle name="20% - Accent1 2 3 2 2 2 2" xfId="5630" xr:uid="{00000000-0005-0000-0000-000035000000}"/>
    <cellStyle name="20% - Accent1 2 3 2 2 2 3" xfId="5558" xr:uid="{00000000-0005-0000-0000-000036000000}"/>
    <cellStyle name="20% - Accent1 2 3 2 2 3" xfId="5559" xr:uid="{00000000-0005-0000-0000-000037000000}"/>
    <cellStyle name="20% - Accent1 2 3 2 2 3 2" xfId="5263" xr:uid="{00000000-0005-0000-0000-000038000000}"/>
    <cellStyle name="20% - Accent1 2 3 2 2 4" xfId="5262" xr:uid="{00000000-0005-0000-0000-000039000000}"/>
    <cellStyle name="20% - Accent1 2 3 2 3" xfId="5261" xr:uid="{00000000-0005-0000-0000-00003A000000}"/>
    <cellStyle name="20% - Accent1 2 3 2 3 2" xfId="5260" xr:uid="{00000000-0005-0000-0000-00003B000000}"/>
    <cellStyle name="20% - Accent1 2 3 2 3 2 2" xfId="5259" xr:uid="{00000000-0005-0000-0000-00003C000000}"/>
    <cellStyle name="20% - Accent1 2 3 2 3 2 3" xfId="5258" xr:uid="{00000000-0005-0000-0000-00003D000000}"/>
    <cellStyle name="20% - Accent1 2 3 2 3 3" xfId="5257" xr:uid="{00000000-0005-0000-0000-00003E000000}"/>
    <cellStyle name="20% - Accent1 2 3 2 3 3 2" xfId="5256" xr:uid="{00000000-0005-0000-0000-00003F000000}"/>
    <cellStyle name="20% - Accent1 2 3 2 3 4" xfId="5255" xr:uid="{00000000-0005-0000-0000-000040000000}"/>
    <cellStyle name="20% - Accent1 2 3 2 4" xfId="5254" xr:uid="{00000000-0005-0000-0000-000041000000}"/>
    <cellStyle name="20% - Accent1 2 3 2 4 2" xfId="5253" xr:uid="{00000000-0005-0000-0000-000042000000}"/>
    <cellStyle name="20% - Accent1 2 3 2 4 3" xfId="5252" xr:uid="{00000000-0005-0000-0000-000043000000}"/>
    <cellStyle name="20% - Accent1 2 3 2 5" xfId="5251" xr:uid="{00000000-0005-0000-0000-000044000000}"/>
    <cellStyle name="20% - Accent1 2 3 2 6" xfId="5250" xr:uid="{00000000-0005-0000-0000-000045000000}"/>
    <cellStyle name="20% - Accent1 2 3 2 6 2" xfId="5249" xr:uid="{00000000-0005-0000-0000-000046000000}"/>
    <cellStyle name="20% - Accent1 2 3 2 7" xfId="5248" xr:uid="{00000000-0005-0000-0000-000047000000}"/>
    <cellStyle name="20% - Accent1 2 3 3" xfId="5247" xr:uid="{00000000-0005-0000-0000-000048000000}"/>
    <cellStyle name="20% - Accent1 2 3 3 2" xfId="5246" xr:uid="{00000000-0005-0000-0000-000049000000}"/>
    <cellStyle name="20% - Accent1 2 3 3 2 2" xfId="5245" xr:uid="{00000000-0005-0000-0000-00004A000000}"/>
    <cellStyle name="20% - Accent1 2 3 3 2 3" xfId="5244" xr:uid="{00000000-0005-0000-0000-00004B000000}"/>
    <cellStyle name="20% - Accent1 2 3 3 3" xfId="5243" xr:uid="{00000000-0005-0000-0000-00004C000000}"/>
    <cellStyle name="20% - Accent1 2 3 3 3 2" xfId="5242" xr:uid="{00000000-0005-0000-0000-00004D000000}"/>
    <cellStyle name="20% - Accent1 2 3 3 4" xfId="5241" xr:uid="{00000000-0005-0000-0000-00004E000000}"/>
    <cellStyle name="20% - Accent1 2 3 4" xfId="5240" xr:uid="{00000000-0005-0000-0000-00004F000000}"/>
    <cellStyle name="20% - Accent1 2 3 4 2" xfId="5239" xr:uid="{00000000-0005-0000-0000-000050000000}"/>
    <cellStyle name="20% - Accent1 2 3 4 2 2" xfId="5238" xr:uid="{00000000-0005-0000-0000-000051000000}"/>
    <cellStyle name="20% - Accent1 2 3 4 2 3" xfId="5237" xr:uid="{00000000-0005-0000-0000-000052000000}"/>
    <cellStyle name="20% - Accent1 2 3 4 3" xfId="5236" xr:uid="{00000000-0005-0000-0000-000053000000}"/>
    <cellStyle name="20% - Accent1 2 3 4 3 2" xfId="5235" xr:uid="{00000000-0005-0000-0000-000054000000}"/>
    <cellStyle name="20% - Accent1 2 3 4 4" xfId="5234" xr:uid="{00000000-0005-0000-0000-000055000000}"/>
    <cellStyle name="20% - Accent1 2 3 5" xfId="5233" xr:uid="{00000000-0005-0000-0000-000056000000}"/>
    <cellStyle name="20% - Accent1 2 3 5 2" xfId="5232" xr:uid="{00000000-0005-0000-0000-000057000000}"/>
    <cellStyle name="20% - Accent1 2 3 5 3" xfId="5231" xr:uid="{00000000-0005-0000-0000-000058000000}"/>
    <cellStyle name="20% - Accent1 2 3 6" xfId="5230" xr:uid="{00000000-0005-0000-0000-000059000000}"/>
    <cellStyle name="20% - Accent1 2 3 7" xfId="5229" xr:uid="{00000000-0005-0000-0000-00005A000000}"/>
    <cellStyle name="20% - Accent1 2 3 7 2" xfId="5228" xr:uid="{00000000-0005-0000-0000-00005B000000}"/>
    <cellStyle name="20% - Accent1 2 3 8" xfId="5227" xr:uid="{00000000-0005-0000-0000-00005C000000}"/>
    <cellStyle name="20% - Accent1 2 4" xfId="5226" xr:uid="{00000000-0005-0000-0000-00005D000000}"/>
    <cellStyle name="20% - Accent1 2 4 2" xfId="5225" xr:uid="{00000000-0005-0000-0000-00005E000000}"/>
    <cellStyle name="20% - Accent1 2 4 2 2" xfId="5224" xr:uid="{00000000-0005-0000-0000-00005F000000}"/>
    <cellStyle name="20% - Accent1 2 4 2 2 2" xfId="5223" xr:uid="{00000000-0005-0000-0000-000060000000}"/>
    <cellStyle name="20% - Accent1 2 4 2 2 2 2" xfId="5222" xr:uid="{00000000-0005-0000-0000-000061000000}"/>
    <cellStyle name="20% - Accent1 2 4 2 2 2 3" xfId="5221" xr:uid="{00000000-0005-0000-0000-000062000000}"/>
    <cellStyle name="20% - Accent1 2 4 2 2 3" xfId="5220" xr:uid="{00000000-0005-0000-0000-000063000000}"/>
    <cellStyle name="20% - Accent1 2 4 2 2 3 2" xfId="5219" xr:uid="{00000000-0005-0000-0000-000064000000}"/>
    <cellStyle name="20% - Accent1 2 4 2 2 4" xfId="5218" xr:uid="{00000000-0005-0000-0000-000065000000}"/>
    <cellStyle name="20% - Accent1 2 4 2 3" xfId="5217" xr:uid="{00000000-0005-0000-0000-000066000000}"/>
    <cellStyle name="20% - Accent1 2 4 2 3 2" xfId="5216" xr:uid="{00000000-0005-0000-0000-000067000000}"/>
    <cellStyle name="20% - Accent1 2 4 2 3 2 2" xfId="5215" xr:uid="{00000000-0005-0000-0000-000068000000}"/>
    <cellStyle name="20% - Accent1 2 4 2 3 2 3" xfId="5214" xr:uid="{00000000-0005-0000-0000-000069000000}"/>
    <cellStyle name="20% - Accent1 2 4 2 3 3" xfId="5213" xr:uid="{00000000-0005-0000-0000-00006A000000}"/>
    <cellStyle name="20% - Accent1 2 4 2 3 3 2" xfId="5212" xr:uid="{00000000-0005-0000-0000-00006B000000}"/>
    <cellStyle name="20% - Accent1 2 4 2 3 4" xfId="5211" xr:uid="{00000000-0005-0000-0000-00006C000000}"/>
    <cellStyle name="20% - Accent1 2 4 2 4" xfId="5210" xr:uid="{00000000-0005-0000-0000-00006D000000}"/>
    <cellStyle name="20% - Accent1 2 4 2 4 2" xfId="5209" xr:uid="{00000000-0005-0000-0000-00006E000000}"/>
    <cellStyle name="20% - Accent1 2 4 2 4 3" xfId="5208" xr:uid="{00000000-0005-0000-0000-00006F000000}"/>
    <cellStyle name="20% - Accent1 2 4 2 5" xfId="5207" xr:uid="{00000000-0005-0000-0000-000070000000}"/>
    <cellStyle name="20% - Accent1 2 4 2 6" xfId="5206" xr:uid="{00000000-0005-0000-0000-000071000000}"/>
    <cellStyle name="20% - Accent1 2 4 2 6 2" xfId="5205" xr:uid="{00000000-0005-0000-0000-000072000000}"/>
    <cellStyle name="20% - Accent1 2 4 2 7" xfId="5204" xr:uid="{00000000-0005-0000-0000-000073000000}"/>
    <cellStyle name="20% - Accent1 2 4 3" xfId="5203" xr:uid="{00000000-0005-0000-0000-000074000000}"/>
    <cellStyle name="20% - Accent1 2 4 3 2" xfId="5202" xr:uid="{00000000-0005-0000-0000-000075000000}"/>
    <cellStyle name="20% - Accent1 2 4 3 2 2" xfId="5201" xr:uid="{00000000-0005-0000-0000-000076000000}"/>
    <cellStyle name="20% - Accent1 2 4 3 2 3" xfId="5200" xr:uid="{00000000-0005-0000-0000-000077000000}"/>
    <cellStyle name="20% - Accent1 2 4 3 3" xfId="5199" xr:uid="{00000000-0005-0000-0000-000078000000}"/>
    <cellStyle name="20% - Accent1 2 4 3 3 2" xfId="5198" xr:uid="{00000000-0005-0000-0000-000079000000}"/>
    <cellStyle name="20% - Accent1 2 4 3 4" xfId="5197" xr:uid="{00000000-0005-0000-0000-00007A000000}"/>
    <cellStyle name="20% - Accent1 2 4 4" xfId="5196" xr:uid="{00000000-0005-0000-0000-00007B000000}"/>
    <cellStyle name="20% - Accent1 2 4 4 2" xfId="5195" xr:uid="{00000000-0005-0000-0000-00007C000000}"/>
    <cellStyle name="20% - Accent1 2 4 4 2 2" xfId="5194" xr:uid="{00000000-0005-0000-0000-00007D000000}"/>
    <cellStyle name="20% - Accent1 2 4 4 2 3" xfId="5193" xr:uid="{00000000-0005-0000-0000-00007E000000}"/>
    <cellStyle name="20% - Accent1 2 4 4 3" xfId="5192" xr:uid="{00000000-0005-0000-0000-00007F000000}"/>
    <cellStyle name="20% - Accent1 2 4 4 3 2" xfId="5191" xr:uid="{00000000-0005-0000-0000-000080000000}"/>
    <cellStyle name="20% - Accent1 2 4 4 4" xfId="5190" xr:uid="{00000000-0005-0000-0000-000081000000}"/>
    <cellStyle name="20% - Accent1 2 4 5" xfId="5189" xr:uid="{00000000-0005-0000-0000-000082000000}"/>
    <cellStyle name="20% - Accent1 2 4 5 2" xfId="5188" xr:uid="{00000000-0005-0000-0000-000083000000}"/>
    <cellStyle name="20% - Accent1 2 4 5 3" xfId="5187" xr:uid="{00000000-0005-0000-0000-000084000000}"/>
    <cellStyle name="20% - Accent1 2 4 6" xfId="5186" xr:uid="{00000000-0005-0000-0000-000085000000}"/>
    <cellStyle name="20% - Accent1 2 4 7" xfId="5185" xr:uid="{00000000-0005-0000-0000-000086000000}"/>
    <cellStyle name="20% - Accent1 2 4 7 2" xfId="5184" xr:uid="{00000000-0005-0000-0000-000087000000}"/>
    <cellStyle name="20% - Accent1 2 4 8" xfId="5183" xr:uid="{00000000-0005-0000-0000-000088000000}"/>
    <cellStyle name="20% - Accent1 2 5" xfId="5182" xr:uid="{00000000-0005-0000-0000-000089000000}"/>
    <cellStyle name="20% - Accent1 2 5 2" xfId="5181" xr:uid="{00000000-0005-0000-0000-00008A000000}"/>
    <cellStyle name="20% - Accent1 2 5 2 2" xfId="5180" xr:uid="{00000000-0005-0000-0000-00008B000000}"/>
    <cellStyle name="20% - Accent1 2 5 2 2 2" xfId="5179" xr:uid="{00000000-0005-0000-0000-00008C000000}"/>
    <cellStyle name="20% - Accent1 2 5 2 2 2 2" xfId="5178" xr:uid="{00000000-0005-0000-0000-00008D000000}"/>
    <cellStyle name="20% - Accent1 2 5 2 2 2 3" xfId="5177" xr:uid="{00000000-0005-0000-0000-00008E000000}"/>
    <cellStyle name="20% - Accent1 2 5 2 2 3" xfId="5176" xr:uid="{00000000-0005-0000-0000-00008F000000}"/>
    <cellStyle name="20% - Accent1 2 5 2 2 3 2" xfId="5175" xr:uid="{00000000-0005-0000-0000-000090000000}"/>
    <cellStyle name="20% - Accent1 2 5 2 2 4" xfId="5174" xr:uid="{00000000-0005-0000-0000-000091000000}"/>
    <cellStyle name="20% - Accent1 2 5 2 3" xfId="5173" xr:uid="{00000000-0005-0000-0000-000092000000}"/>
    <cellStyle name="20% - Accent1 2 5 2 3 2" xfId="5172" xr:uid="{00000000-0005-0000-0000-000093000000}"/>
    <cellStyle name="20% - Accent1 2 5 2 3 2 2" xfId="5171" xr:uid="{00000000-0005-0000-0000-000094000000}"/>
    <cellStyle name="20% - Accent1 2 5 2 3 2 3" xfId="5170" xr:uid="{00000000-0005-0000-0000-000095000000}"/>
    <cellStyle name="20% - Accent1 2 5 2 3 3" xfId="5169" xr:uid="{00000000-0005-0000-0000-000096000000}"/>
    <cellStyle name="20% - Accent1 2 5 2 3 3 2" xfId="5168" xr:uid="{00000000-0005-0000-0000-000097000000}"/>
    <cellStyle name="20% - Accent1 2 5 2 3 4" xfId="5167" xr:uid="{00000000-0005-0000-0000-000098000000}"/>
    <cellStyle name="20% - Accent1 2 5 2 4" xfId="5166" xr:uid="{00000000-0005-0000-0000-000099000000}"/>
    <cellStyle name="20% - Accent1 2 5 2 4 2" xfId="5165" xr:uid="{00000000-0005-0000-0000-00009A000000}"/>
    <cellStyle name="20% - Accent1 2 5 2 4 3" xfId="5164" xr:uid="{00000000-0005-0000-0000-00009B000000}"/>
    <cellStyle name="20% - Accent1 2 5 2 5" xfId="5163" xr:uid="{00000000-0005-0000-0000-00009C000000}"/>
    <cellStyle name="20% - Accent1 2 5 2 6" xfId="5162" xr:uid="{00000000-0005-0000-0000-00009D000000}"/>
    <cellStyle name="20% - Accent1 2 5 2 6 2" xfId="5161" xr:uid="{00000000-0005-0000-0000-00009E000000}"/>
    <cellStyle name="20% - Accent1 2 5 2 7" xfId="5160" xr:uid="{00000000-0005-0000-0000-00009F000000}"/>
    <cellStyle name="20% - Accent1 2 5 3" xfId="5159" xr:uid="{00000000-0005-0000-0000-0000A0000000}"/>
    <cellStyle name="20% - Accent1 2 5 3 2" xfId="5158" xr:uid="{00000000-0005-0000-0000-0000A1000000}"/>
    <cellStyle name="20% - Accent1 2 5 3 2 2" xfId="5157" xr:uid="{00000000-0005-0000-0000-0000A2000000}"/>
    <cellStyle name="20% - Accent1 2 5 3 2 3" xfId="5156" xr:uid="{00000000-0005-0000-0000-0000A3000000}"/>
    <cellStyle name="20% - Accent1 2 5 3 3" xfId="5155" xr:uid="{00000000-0005-0000-0000-0000A4000000}"/>
    <cellStyle name="20% - Accent1 2 5 3 3 2" xfId="5154" xr:uid="{00000000-0005-0000-0000-0000A5000000}"/>
    <cellStyle name="20% - Accent1 2 5 3 4" xfId="5153" xr:uid="{00000000-0005-0000-0000-0000A6000000}"/>
    <cellStyle name="20% - Accent1 2 5 4" xfId="5152" xr:uid="{00000000-0005-0000-0000-0000A7000000}"/>
    <cellStyle name="20% - Accent1 2 5 4 2" xfId="5151" xr:uid="{00000000-0005-0000-0000-0000A8000000}"/>
    <cellStyle name="20% - Accent1 2 5 4 2 2" xfId="5150" xr:uid="{00000000-0005-0000-0000-0000A9000000}"/>
    <cellStyle name="20% - Accent1 2 5 4 2 3" xfId="5149" xr:uid="{00000000-0005-0000-0000-0000AA000000}"/>
    <cellStyle name="20% - Accent1 2 5 4 3" xfId="5148" xr:uid="{00000000-0005-0000-0000-0000AB000000}"/>
    <cellStyle name="20% - Accent1 2 5 4 3 2" xfId="5147" xr:uid="{00000000-0005-0000-0000-0000AC000000}"/>
    <cellStyle name="20% - Accent1 2 5 4 4" xfId="5146" xr:uid="{00000000-0005-0000-0000-0000AD000000}"/>
    <cellStyle name="20% - Accent1 2 5 5" xfId="5145" xr:uid="{00000000-0005-0000-0000-0000AE000000}"/>
    <cellStyle name="20% - Accent1 2 5 5 2" xfId="5144" xr:uid="{00000000-0005-0000-0000-0000AF000000}"/>
    <cellStyle name="20% - Accent1 2 5 5 3" xfId="5143" xr:uid="{00000000-0005-0000-0000-0000B0000000}"/>
    <cellStyle name="20% - Accent1 2 5 6" xfId="5142" xr:uid="{00000000-0005-0000-0000-0000B1000000}"/>
    <cellStyle name="20% - Accent1 2 5 7" xfId="5141" xr:uid="{00000000-0005-0000-0000-0000B2000000}"/>
    <cellStyle name="20% - Accent1 2 5 7 2" xfId="5140" xr:uid="{00000000-0005-0000-0000-0000B3000000}"/>
    <cellStyle name="20% - Accent1 2 5 8" xfId="5139" xr:uid="{00000000-0005-0000-0000-0000B4000000}"/>
    <cellStyle name="20% - Accent1 2 6" xfId="5138" xr:uid="{00000000-0005-0000-0000-0000B5000000}"/>
    <cellStyle name="20% - Accent1 2 6 2" xfId="5137" xr:uid="{00000000-0005-0000-0000-0000B6000000}"/>
    <cellStyle name="20% - Accent1 2 6 2 2" xfId="5136" xr:uid="{00000000-0005-0000-0000-0000B7000000}"/>
    <cellStyle name="20% - Accent1 2 6 2 2 2" xfId="5135" xr:uid="{00000000-0005-0000-0000-0000B8000000}"/>
    <cellStyle name="20% - Accent1 2 6 2 2 2 2" xfId="5134" xr:uid="{00000000-0005-0000-0000-0000B9000000}"/>
    <cellStyle name="20% - Accent1 2 6 2 2 2 3" xfId="5133" xr:uid="{00000000-0005-0000-0000-0000BA000000}"/>
    <cellStyle name="20% - Accent1 2 6 2 2 3" xfId="5132" xr:uid="{00000000-0005-0000-0000-0000BB000000}"/>
    <cellStyle name="20% - Accent1 2 6 2 2 3 2" xfId="5131" xr:uid="{00000000-0005-0000-0000-0000BC000000}"/>
    <cellStyle name="20% - Accent1 2 6 2 2 4" xfId="5130" xr:uid="{00000000-0005-0000-0000-0000BD000000}"/>
    <cellStyle name="20% - Accent1 2 6 2 3" xfId="5129" xr:uid="{00000000-0005-0000-0000-0000BE000000}"/>
    <cellStyle name="20% - Accent1 2 6 2 3 2" xfId="5128" xr:uid="{00000000-0005-0000-0000-0000BF000000}"/>
    <cellStyle name="20% - Accent1 2 6 2 3 2 2" xfId="5127" xr:uid="{00000000-0005-0000-0000-0000C0000000}"/>
    <cellStyle name="20% - Accent1 2 6 2 3 2 3" xfId="5126" xr:uid="{00000000-0005-0000-0000-0000C1000000}"/>
    <cellStyle name="20% - Accent1 2 6 2 3 3" xfId="5125" xr:uid="{00000000-0005-0000-0000-0000C2000000}"/>
    <cellStyle name="20% - Accent1 2 6 2 3 3 2" xfId="5124" xr:uid="{00000000-0005-0000-0000-0000C3000000}"/>
    <cellStyle name="20% - Accent1 2 6 2 3 4" xfId="5123" xr:uid="{00000000-0005-0000-0000-0000C4000000}"/>
    <cellStyle name="20% - Accent1 2 6 2 4" xfId="5122" xr:uid="{00000000-0005-0000-0000-0000C5000000}"/>
    <cellStyle name="20% - Accent1 2 6 2 4 2" xfId="5121" xr:uid="{00000000-0005-0000-0000-0000C6000000}"/>
    <cellStyle name="20% - Accent1 2 6 2 4 3" xfId="5120" xr:uid="{00000000-0005-0000-0000-0000C7000000}"/>
    <cellStyle name="20% - Accent1 2 6 2 5" xfId="5119" xr:uid="{00000000-0005-0000-0000-0000C8000000}"/>
    <cellStyle name="20% - Accent1 2 6 2 6" xfId="5118" xr:uid="{00000000-0005-0000-0000-0000C9000000}"/>
    <cellStyle name="20% - Accent1 2 6 2 6 2" xfId="5117" xr:uid="{00000000-0005-0000-0000-0000CA000000}"/>
    <cellStyle name="20% - Accent1 2 6 2 7" xfId="5116" xr:uid="{00000000-0005-0000-0000-0000CB000000}"/>
    <cellStyle name="20% - Accent1 2 6 3" xfId="5115" xr:uid="{00000000-0005-0000-0000-0000CC000000}"/>
    <cellStyle name="20% - Accent1 2 6 3 2" xfId="5114" xr:uid="{00000000-0005-0000-0000-0000CD000000}"/>
    <cellStyle name="20% - Accent1 2 6 3 2 2" xfId="5113" xr:uid="{00000000-0005-0000-0000-0000CE000000}"/>
    <cellStyle name="20% - Accent1 2 6 3 2 3" xfId="5112" xr:uid="{00000000-0005-0000-0000-0000CF000000}"/>
    <cellStyle name="20% - Accent1 2 6 3 3" xfId="5111" xr:uid="{00000000-0005-0000-0000-0000D0000000}"/>
    <cellStyle name="20% - Accent1 2 6 3 3 2" xfId="5110" xr:uid="{00000000-0005-0000-0000-0000D1000000}"/>
    <cellStyle name="20% - Accent1 2 6 3 4" xfId="5109" xr:uid="{00000000-0005-0000-0000-0000D2000000}"/>
    <cellStyle name="20% - Accent1 2 6 4" xfId="5108" xr:uid="{00000000-0005-0000-0000-0000D3000000}"/>
    <cellStyle name="20% - Accent1 2 6 4 2" xfId="5107" xr:uid="{00000000-0005-0000-0000-0000D4000000}"/>
    <cellStyle name="20% - Accent1 2 6 4 2 2" xfId="5106" xr:uid="{00000000-0005-0000-0000-0000D5000000}"/>
    <cellStyle name="20% - Accent1 2 6 4 2 3" xfId="5105" xr:uid="{00000000-0005-0000-0000-0000D6000000}"/>
    <cellStyle name="20% - Accent1 2 6 4 3" xfId="5104" xr:uid="{00000000-0005-0000-0000-0000D7000000}"/>
    <cellStyle name="20% - Accent1 2 6 4 3 2" xfId="5103" xr:uid="{00000000-0005-0000-0000-0000D8000000}"/>
    <cellStyle name="20% - Accent1 2 6 4 4" xfId="5102" xr:uid="{00000000-0005-0000-0000-0000D9000000}"/>
    <cellStyle name="20% - Accent1 2 6 5" xfId="5101" xr:uid="{00000000-0005-0000-0000-0000DA000000}"/>
    <cellStyle name="20% - Accent1 2 6 5 2" xfId="5100" xr:uid="{00000000-0005-0000-0000-0000DB000000}"/>
    <cellStyle name="20% - Accent1 2 6 5 3" xfId="5099" xr:uid="{00000000-0005-0000-0000-0000DC000000}"/>
    <cellStyle name="20% - Accent1 2 6 6" xfId="5098" xr:uid="{00000000-0005-0000-0000-0000DD000000}"/>
    <cellStyle name="20% - Accent1 2 6 7" xfId="5097" xr:uid="{00000000-0005-0000-0000-0000DE000000}"/>
    <cellStyle name="20% - Accent1 2 6 7 2" xfId="5096" xr:uid="{00000000-0005-0000-0000-0000DF000000}"/>
    <cellStyle name="20% - Accent1 2 6 8" xfId="5095" xr:uid="{00000000-0005-0000-0000-0000E0000000}"/>
    <cellStyle name="20% - Accent1 2 7" xfId="5094" xr:uid="{00000000-0005-0000-0000-0000E1000000}"/>
    <cellStyle name="20% - Accent1 2 7 2" xfId="5093" xr:uid="{00000000-0005-0000-0000-0000E2000000}"/>
    <cellStyle name="20% - Accent1 2 7 2 2" xfId="5092" xr:uid="{00000000-0005-0000-0000-0000E3000000}"/>
    <cellStyle name="20% - Accent1 2 7 2 3" xfId="5091" xr:uid="{00000000-0005-0000-0000-0000E4000000}"/>
    <cellStyle name="20% - Accent1 2 7 3" xfId="5090" xr:uid="{00000000-0005-0000-0000-0000E5000000}"/>
    <cellStyle name="20% - Accent1 2 7 3 2" xfId="5089" xr:uid="{00000000-0005-0000-0000-0000E6000000}"/>
    <cellStyle name="20% - Accent1 2 7 4" xfId="5088" xr:uid="{00000000-0005-0000-0000-0000E7000000}"/>
    <cellStyle name="20% - Accent1 3" xfId="169" xr:uid="{00000000-0005-0000-0000-000018000000}"/>
    <cellStyle name="20% - Accent1 3 10" xfId="5087" xr:uid="{00000000-0005-0000-0000-0000E8000000}"/>
    <cellStyle name="20% - Accent1 3 2" xfId="5086" xr:uid="{00000000-0005-0000-0000-0000E9000000}"/>
    <cellStyle name="20% - Accent1 3 2 2" xfId="5085" xr:uid="{00000000-0005-0000-0000-0000EA000000}"/>
    <cellStyle name="20% - Accent1 3 2 2 2" xfId="5084" xr:uid="{00000000-0005-0000-0000-0000EB000000}"/>
    <cellStyle name="20% - Accent1 3 2 2 2 2" xfId="5083" xr:uid="{00000000-0005-0000-0000-0000EC000000}"/>
    <cellStyle name="20% - Accent1 3 2 2 2 2 2" xfId="5082" xr:uid="{00000000-0005-0000-0000-0000ED000000}"/>
    <cellStyle name="20% - Accent1 3 2 2 2 2 3" xfId="5081" xr:uid="{00000000-0005-0000-0000-0000EE000000}"/>
    <cellStyle name="20% - Accent1 3 2 2 2 3" xfId="5080" xr:uid="{00000000-0005-0000-0000-0000EF000000}"/>
    <cellStyle name="20% - Accent1 3 2 2 2 3 2" xfId="5079" xr:uid="{00000000-0005-0000-0000-0000F0000000}"/>
    <cellStyle name="20% - Accent1 3 2 2 2 4" xfId="5078" xr:uid="{00000000-0005-0000-0000-0000F1000000}"/>
    <cellStyle name="20% - Accent1 3 2 2 3" xfId="5077" xr:uid="{00000000-0005-0000-0000-0000F2000000}"/>
    <cellStyle name="20% - Accent1 3 2 2 3 2" xfId="5076" xr:uid="{00000000-0005-0000-0000-0000F3000000}"/>
    <cellStyle name="20% - Accent1 3 2 2 3 3" xfId="5075" xr:uid="{00000000-0005-0000-0000-0000F4000000}"/>
    <cellStyle name="20% - Accent1 3 2 2 4" xfId="5074" xr:uid="{00000000-0005-0000-0000-0000F5000000}"/>
    <cellStyle name="20% - Accent1 3 2 2 5" xfId="5073" xr:uid="{00000000-0005-0000-0000-0000F6000000}"/>
    <cellStyle name="20% - Accent1 3 2 2 5 2" xfId="5072" xr:uid="{00000000-0005-0000-0000-0000F7000000}"/>
    <cellStyle name="20% - Accent1 3 2 2 6" xfId="5071" xr:uid="{00000000-0005-0000-0000-0000F8000000}"/>
    <cellStyle name="20% - Accent1 3 2 3" xfId="5070" xr:uid="{00000000-0005-0000-0000-0000F9000000}"/>
    <cellStyle name="20% - Accent1 3 2 3 2" xfId="5069" xr:uid="{00000000-0005-0000-0000-0000FA000000}"/>
    <cellStyle name="20% - Accent1 3 2 3 2 2" xfId="5068" xr:uid="{00000000-0005-0000-0000-0000FB000000}"/>
    <cellStyle name="20% - Accent1 3 2 3 2 3" xfId="5067" xr:uid="{00000000-0005-0000-0000-0000FC000000}"/>
    <cellStyle name="20% - Accent1 3 2 3 3" xfId="5066" xr:uid="{00000000-0005-0000-0000-0000FD000000}"/>
    <cellStyle name="20% - Accent1 3 2 3 3 2" xfId="5065" xr:uid="{00000000-0005-0000-0000-0000FE000000}"/>
    <cellStyle name="20% - Accent1 3 2 3 4" xfId="5064" xr:uid="{00000000-0005-0000-0000-0000FF000000}"/>
    <cellStyle name="20% - Accent1 3 2 4" xfId="5063" xr:uid="{00000000-0005-0000-0000-000000010000}"/>
    <cellStyle name="20% - Accent1 3 2 5" xfId="5062" xr:uid="{00000000-0005-0000-0000-000001010000}"/>
    <cellStyle name="20% - Accent1 3 3" xfId="5061" xr:uid="{00000000-0005-0000-0000-000002010000}"/>
    <cellStyle name="20% - Accent1 3 3 2" xfId="5060" xr:uid="{00000000-0005-0000-0000-000003010000}"/>
    <cellStyle name="20% - Accent1 3 3 2 2" xfId="5059" xr:uid="{00000000-0005-0000-0000-000004010000}"/>
    <cellStyle name="20% - Accent1 3 3 2 3" xfId="5058" xr:uid="{00000000-0005-0000-0000-000005010000}"/>
    <cellStyle name="20% - Accent1 3 3 2 3 2" xfId="5057" xr:uid="{00000000-0005-0000-0000-000006010000}"/>
    <cellStyle name="20% - Accent1 3 3 3" xfId="5056" xr:uid="{00000000-0005-0000-0000-000007010000}"/>
    <cellStyle name="20% - Accent1 3 3 4" xfId="5055" xr:uid="{00000000-0005-0000-0000-000008010000}"/>
    <cellStyle name="20% - Accent1 3 3 4 2" xfId="5054" xr:uid="{00000000-0005-0000-0000-000009010000}"/>
    <cellStyle name="20% - Accent1 3 3 5" xfId="5053" xr:uid="{00000000-0005-0000-0000-00000A010000}"/>
    <cellStyle name="20% - Accent1 3 4" xfId="5052" xr:uid="{00000000-0005-0000-0000-00000B010000}"/>
    <cellStyle name="20% - Accent1 3 4 2" xfId="5051" xr:uid="{00000000-0005-0000-0000-00000C010000}"/>
    <cellStyle name="20% - Accent1 3 4 2 2" xfId="5050" xr:uid="{00000000-0005-0000-0000-00000D010000}"/>
    <cellStyle name="20% - Accent1 3 4 2 3" xfId="5049" xr:uid="{00000000-0005-0000-0000-00000E010000}"/>
    <cellStyle name="20% - Accent1 3 4 3" xfId="5048" xr:uid="{00000000-0005-0000-0000-00000F010000}"/>
    <cellStyle name="20% - Accent1 3 4 4" xfId="5047" xr:uid="{00000000-0005-0000-0000-000010010000}"/>
    <cellStyle name="20% - Accent1 3 4 4 2" xfId="5046" xr:uid="{00000000-0005-0000-0000-000011010000}"/>
    <cellStyle name="20% - Accent1 3 4 5" xfId="5045" xr:uid="{00000000-0005-0000-0000-000012010000}"/>
    <cellStyle name="20% - Accent1 3 5" xfId="5044" xr:uid="{00000000-0005-0000-0000-000013010000}"/>
    <cellStyle name="20% - Accent1 3 5 2" xfId="5043" xr:uid="{00000000-0005-0000-0000-000014010000}"/>
    <cellStyle name="20% - Accent1 3 5 2 2" xfId="5042" xr:uid="{00000000-0005-0000-0000-000015010000}"/>
    <cellStyle name="20% - Accent1 3 5 2 3" xfId="5041" xr:uid="{00000000-0005-0000-0000-000016010000}"/>
    <cellStyle name="20% - Accent1 3 5 3" xfId="5040" xr:uid="{00000000-0005-0000-0000-000017010000}"/>
    <cellStyle name="20% - Accent1 3 5 3 2" xfId="5039" xr:uid="{00000000-0005-0000-0000-000018010000}"/>
    <cellStyle name="20% - Accent1 3 5 4" xfId="5038" xr:uid="{00000000-0005-0000-0000-000019010000}"/>
    <cellStyle name="20% - Accent1 3 6" xfId="5037" xr:uid="{00000000-0005-0000-0000-00001A010000}"/>
    <cellStyle name="20% - Accent1 3 6 2" xfId="5036" xr:uid="{00000000-0005-0000-0000-00001B010000}"/>
    <cellStyle name="20% - Accent1 3 6 3" xfId="5035" xr:uid="{00000000-0005-0000-0000-00001C010000}"/>
    <cellStyle name="20% - Accent1 3 7" xfId="5034" xr:uid="{00000000-0005-0000-0000-00001D010000}"/>
    <cellStyle name="20% - Accent1 3 8" xfId="5033" xr:uid="{00000000-0005-0000-0000-00001E010000}"/>
    <cellStyle name="20% - Accent1 3 8 2" xfId="5032" xr:uid="{00000000-0005-0000-0000-00001F010000}"/>
    <cellStyle name="20% - Accent1 3 9" xfId="5031" xr:uid="{00000000-0005-0000-0000-000020010000}"/>
    <cellStyle name="20% - Accent1 4" xfId="194" xr:uid="{00000000-0005-0000-0000-000019000000}"/>
    <cellStyle name="20% - Accent1 4 10" xfId="5030" xr:uid="{00000000-0005-0000-0000-000021010000}"/>
    <cellStyle name="20% - Accent1 4 2" xfId="5029" xr:uid="{00000000-0005-0000-0000-000022010000}"/>
    <cellStyle name="20% - Accent1 4 2 2" xfId="5028" xr:uid="{00000000-0005-0000-0000-000023010000}"/>
    <cellStyle name="20% - Accent1 4 2 2 2" xfId="5027" xr:uid="{00000000-0005-0000-0000-000024010000}"/>
    <cellStyle name="20% - Accent1 4 2 2 2 2" xfId="5026" xr:uid="{00000000-0005-0000-0000-000025010000}"/>
    <cellStyle name="20% - Accent1 4 2 2 2 2 2" xfId="5025" xr:uid="{00000000-0005-0000-0000-000026010000}"/>
    <cellStyle name="20% - Accent1 4 2 2 2 2 3" xfId="5024" xr:uid="{00000000-0005-0000-0000-000027010000}"/>
    <cellStyle name="20% - Accent1 4 2 2 2 3" xfId="5023" xr:uid="{00000000-0005-0000-0000-000028010000}"/>
    <cellStyle name="20% - Accent1 4 2 2 2 3 2" xfId="5022" xr:uid="{00000000-0005-0000-0000-000029010000}"/>
    <cellStyle name="20% - Accent1 4 2 2 2 4" xfId="5021" xr:uid="{00000000-0005-0000-0000-00002A010000}"/>
    <cellStyle name="20% - Accent1 4 2 2 3" xfId="5020" xr:uid="{00000000-0005-0000-0000-00002B010000}"/>
    <cellStyle name="20% - Accent1 4 2 2 3 2" xfId="5019" xr:uid="{00000000-0005-0000-0000-00002C010000}"/>
    <cellStyle name="20% - Accent1 4 2 2 3 3" xfId="5018" xr:uid="{00000000-0005-0000-0000-00002D010000}"/>
    <cellStyle name="20% - Accent1 4 2 2 4" xfId="5017" xr:uid="{00000000-0005-0000-0000-00002E010000}"/>
    <cellStyle name="20% - Accent1 4 2 2 5" xfId="5016" xr:uid="{00000000-0005-0000-0000-00002F010000}"/>
    <cellStyle name="20% - Accent1 4 2 2 5 2" xfId="5015" xr:uid="{00000000-0005-0000-0000-000030010000}"/>
    <cellStyle name="20% - Accent1 4 2 2 6" xfId="5014" xr:uid="{00000000-0005-0000-0000-000031010000}"/>
    <cellStyle name="20% - Accent1 4 2 3" xfId="5013" xr:uid="{00000000-0005-0000-0000-000032010000}"/>
    <cellStyle name="20% - Accent1 4 2 3 2" xfId="5012" xr:uid="{00000000-0005-0000-0000-000033010000}"/>
    <cellStyle name="20% - Accent1 4 2 3 2 2" xfId="5011" xr:uid="{00000000-0005-0000-0000-000034010000}"/>
    <cellStyle name="20% - Accent1 4 2 3 2 3" xfId="5010" xr:uid="{00000000-0005-0000-0000-000035010000}"/>
    <cellStyle name="20% - Accent1 4 2 3 3" xfId="5009" xr:uid="{00000000-0005-0000-0000-000036010000}"/>
    <cellStyle name="20% - Accent1 4 2 3 3 2" xfId="5008" xr:uid="{00000000-0005-0000-0000-000037010000}"/>
    <cellStyle name="20% - Accent1 4 2 3 4" xfId="5007" xr:uid="{00000000-0005-0000-0000-000038010000}"/>
    <cellStyle name="20% - Accent1 4 2 4" xfId="5006" xr:uid="{00000000-0005-0000-0000-000039010000}"/>
    <cellStyle name="20% - Accent1 4 2 5" xfId="5005" xr:uid="{00000000-0005-0000-0000-00003A010000}"/>
    <cellStyle name="20% - Accent1 4 3" xfId="5004" xr:uid="{00000000-0005-0000-0000-00003B010000}"/>
    <cellStyle name="20% - Accent1 4 3 2" xfId="5003" xr:uid="{00000000-0005-0000-0000-00003C010000}"/>
    <cellStyle name="20% - Accent1 4 3 2 2" xfId="5002" xr:uid="{00000000-0005-0000-0000-00003D010000}"/>
    <cellStyle name="20% - Accent1 4 3 2 3" xfId="5001" xr:uid="{00000000-0005-0000-0000-00003E010000}"/>
    <cellStyle name="20% - Accent1 4 3 3" xfId="5000" xr:uid="{00000000-0005-0000-0000-00003F010000}"/>
    <cellStyle name="20% - Accent1 4 3 4" xfId="4999" xr:uid="{00000000-0005-0000-0000-000040010000}"/>
    <cellStyle name="20% - Accent1 4 3 4 2" xfId="4998" xr:uid="{00000000-0005-0000-0000-000041010000}"/>
    <cellStyle name="20% - Accent1 4 3 5" xfId="4997" xr:uid="{00000000-0005-0000-0000-000042010000}"/>
    <cellStyle name="20% - Accent1 4 4" xfId="4996" xr:uid="{00000000-0005-0000-0000-000043010000}"/>
    <cellStyle name="20% - Accent1 4 4 2" xfId="4995" xr:uid="{00000000-0005-0000-0000-000044010000}"/>
    <cellStyle name="20% - Accent1 4 4 2 2" xfId="4994" xr:uid="{00000000-0005-0000-0000-000045010000}"/>
    <cellStyle name="20% - Accent1 4 4 2 3" xfId="4993" xr:uid="{00000000-0005-0000-0000-000046010000}"/>
    <cellStyle name="20% - Accent1 4 4 3" xfId="5579" xr:uid="{00000000-0005-0000-0000-000047010000}"/>
    <cellStyle name="20% - Accent1 4 4 3 2" xfId="5533" xr:uid="{00000000-0005-0000-0000-000048010000}"/>
    <cellStyle name="20% - Accent1 4 4 4" xfId="4992" xr:uid="{00000000-0005-0000-0000-000049010000}"/>
    <cellStyle name="20% - Accent1 4 5" xfId="4991" xr:uid="{00000000-0005-0000-0000-00004A010000}"/>
    <cellStyle name="20% - Accent1 4 5 2" xfId="4990" xr:uid="{00000000-0005-0000-0000-00004B010000}"/>
    <cellStyle name="20% - Accent1 4 5 2 2" xfId="4989" xr:uid="{00000000-0005-0000-0000-00004C010000}"/>
    <cellStyle name="20% - Accent1 4 5 2 3" xfId="4988" xr:uid="{00000000-0005-0000-0000-00004D010000}"/>
    <cellStyle name="20% - Accent1 4 5 3" xfId="4987" xr:uid="{00000000-0005-0000-0000-00004E010000}"/>
    <cellStyle name="20% - Accent1 4 5 3 2" xfId="4986" xr:uid="{00000000-0005-0000-0000-00004F010000}"/>
    <cellStyle name="20% - Accent1 4 5 4" xfId="4985" xr:uid="{00000000-0005-0000-0000-000050010000}"/>
    <cellStyle name="20% - Accent1 4 6" xfId="4984" xr:uid="{00000000-0005-0000-0000-000051010000}"/>
    <cellStyle name="20% - Accent1 4 6 2" xfId="4983" xr:uid="{00000000-0005-0000-0000-000052010000}"/>
    <cellStyle name="20% - Accent1 4 6 3" xfId="4982" xr:uid="{00000000-0005-0000-0000-000053010000}"/>
    <cellStyle name="20% - Accent1 4 7" xfId="4981" xr:uid="{00000000-0005-0000-0000-000054010000}"/>
    <cellStyle name="20% - Accent1 4 8" xfId="4980" xr:uid="{00000000-0005-0000-0000-000055010000}"/>
    <cellStyle name="20% - Accent1 4 8 2" xfId="4979" xr:uid="{00000000-0005-0000-0000-000056010000}"/>
    <cellStyle name="20% - Accent1 4 9" xfId="4978" xr:uid="{00000000-0005-0000-0000-000057010000}"/>
    <cellStyle name="20% - Accent1 5" xfId="199" xr:uid="{00000000-0005-0000-0000-00001A000000}"/>
    <cellStyle name="20% - Accent1 5 2" xfId="4976" xr:uid="{00000000-0005-0000-0000-000059010000}"/>
    <cellStyle name="20% - Accent1 5 2 2" xfId="4975" xr:uid="{00000000-0005-0000-0000-00005A010000}"/>
    <cellStyle name="20% - Accent1 5 2 2 2" xfId="4974" xr:uid="{00000000-0005-0000-0000-00005B010000}"/>
    <cellStyle name="20% - Accent1 5 2 2 2 2" xfId="4973" xr:uid="{00000000-0005-0000-0000-00005C010000}"/>
    <cellStyle name="20% - Accent1 5 2 2 2 2 2" xfId="4972" xr:uid="{00000000-0005-0000-0000-00005D010000}"/>
    <cellStyle name="20% - Accent1 5 2 2 2 2 3" xfId="4971" xr:uid="{00000000-0005-0000-0000-00005E010000}"/>
    <cellStyle name="20% - Accent1 5 2 2 2 3" xfId="4970" xr:uid="{00000000-0005-0000-0000-00005F010000}"/>
    <cellStyle name="20% - Accent1 5 2 2 2 3 2" xfId="4969" xr:uid="{00000000-0005-0000-0000-000060010000}"/>
    <cellStyle name="20% - Accent1 5 2 2 2 4" xfId="4968" xr:uid="{00000000-0005-0000-0000-000061010000}"/>
    <cellStyle name="20% - Accent1 5 2 2 3" xfId="4967" xr:uid="{00000000-0005-0000-0000-000062010000}"/>
    <cellStyle name="20% - Accent1 5 2 2 3 2" xfId="4966" xr:uid="{00000000-0005-0000-0000-000063010000}"/>
    <cellStyle name="20% - Accent1 5 2 2 3 3" xfId="4965" xr:uid="{00000000-0005-0000-0000-000064010000}"/>
    <cellStyle name="20% - Accent1 5 2 2 4" xfId="4964" xr:uid="{00000000-0005-0000-0000-000065010000}"/>
    <cellStyle name="20% - Accent1 5 2 2 5" xfId="4963" xr:uid="{00000000-0005-0000-0000-000066010000}"/>
    <cellStyle name="20% - Accent1 5 2 2 5 2" xfId="4962" xr:uid="{00000000-0005-0000-0000-000067010000}"/>
    <cellStyle name="20% - Accent1 5 2 2 6" xfId="4961" xr:uid="{00000000-0005-0000-0000-000068010000}"/>
    <cellStyle name="20% - Accent1 5 2 3" xfId="4960" xr:uid="{00000000-0005-0000-0000-000069010000}"/>
    <cellStyle name="20% - Accent1 5 2 3 2" xfId="4959" xr:uid="{00000000-0005-0000-0000-00006A010000}"/>
    <cellStyle name="20% - Accent1 5 2 3 2 2" xfId="4958" xr:uid="{00000000-0005-0000-0000-00006B010000}"/>
    <cellStyle name="20% - Accent1 5 2 3 2 3" xfId="4957" xr:uid="{00000000-0005-0000-0000-00006C010000}"/>
    <cellStyle name="20% - Accent1 5 2 3 3" xfId="4956" xr:uid="{00000000-0005-0000-0000-00006D010000}"/>
    <cellStyle name="20% - Accent1 5 2 3 3 2" xfId="4955" xr:uid="{00000000-0005-0000-0000-00006E010000}"/>
    <cellStyle name="20% - Accent1 5 2 3 4" xfId="4954" xr:uid="{00000000-0005-0000-0000-00006F010000}"/>
    <cellStyle name="20% - Accent1 5 2 4" xfId="4953" xr:uid="{00000000-0005-0000-0000-000070010000}"/>
    <cellStyle name="20% - Accent1 5 2 5" xfId="4952" xr:uid="{00000000-0005-0000-0000-000071010000}"/>
    <cellStyle name="20% - Accent1 5 3" xfId="4951" xr:uid="{00000000-0005-0000-0000-000072010000}"/>
    <cellStyle name="20% - Accent1 5 3 2" xfId="4950" xr:uid="{00000000-0005-0000-0000-000073010000}"/>
    <cellStyle name="20% - Accent1 5 3 2 2" xfId="4949" xr:uid="{00000000-0005-0000-0000-000074010000}"/>
    <cellStyle name="20% - Accent1 5 3 2 3" xfId="4948" xr:uid="{00000000-0005-0000-0000-000075010000}"/>
    <cellStyle name="20% - Accent1 5 3 3" xfId="4947" xr:uid="{00000000-0005-0000-0000-000076010000}"/>
    <cellStyle name="20% - Accent1 5 3 4" xfId="4946" xr:uid="{00000000-0005-0000-0000-000077010000}"/>
    <cellStyle name="20% - Accent1 5 3 4 2" xfId="4945" xr:uid="{00000000-0005-0000-0000-000078010000}"/>
    <cellStyle name="20% - Accent1 5 3 5" xfId="4944" xr:uid="{00000000-0005-0000-0000-000079010000}"/>
    <cellStyle name="20% - Accent1 5 4" xfId="4943" xr:uid="{00000000-0005-0000-0000-00007A010000}"/>
    <cellStyle name="20% - Accent1 5 4 2" xfId="4942" xr:uid="{00000000-0005-0000-0000-00007B010000}"/>
    <cellStyle name="20% - Accent1 5 4 2 2" xfId="4941" xr:uid="{00000000-0005-0000-0000-00007C010000}"/>
    <cellStyle name="20% - Accent1 5 4 2 3" xfId="4940" xr:uid="{00000000-0005-0000-0000-00007D010000}"/>
    <cellStyle name="20% - Accent1 5 4 3" xfId="4939" xr:uid="{00000000-0005-0000-0000-00007E010000}"/>
    <cellStyle name="20% - Accent1 5 4 3 2" xfId="4938" xr:uid="{00000000-0005-0000-0000-00007F010000}"/>
    <cellStyle name="20% - Accent1 5 4 4" xfId="4937" xr:uid="{00000000-0005-0000-0000-000080010000}"/>
    <cellStyle name="20% - Accent1 5 5" xfId="4936" xr:uid="{00000000-0005-0000-0000-000081010000}"/>
    <cellStyle name="20% - Accent1 5 5 2" xfId="4935" xr:uid="{00000000-0005-0000-0000-000082010000}"/>
    <cellStyle name="20% - Accent1 5 5 3" xfId="4934" xr:uid="{00000000-0005-0000-0000-000083010000}"/>
    <cellStyle name="20% - Accent1 5 6" xfId="4933" xr:uid="{00000000-0005-0000-0000-000084010000}"/>
    <cellStyle name="20% - Accent1 5 7" xfId="4932" xr:uid="{00000000-0005-0000-0000-000085010000}"/>
    <cellStyle name="20% - Accent1 5 7 2" xfId="4931" xr:uid="{00000000-0005-0000-0000-000086010000}"/>
    <cellStyle name="20% - Accent1 5 8" xfId="4930" xr:uid="{00000000-0005-0000-0000-000087010000}"/>
    <cellStyle name="20% - Accent1 5 9" xfId="4977" xr:uid="{00000000-0005-0000-0000-000058010000}"/>
    <cellStyle name="20% - Accent1 6" xfId="201" xr:uid="{00000000-0005-0000-0000-00001B000000}"/>
    <cellStyle name="20% - Accent1 6 2" xfId="4929" xr:uid="{00000000-0005-0000-0000-000089010000}"/>
    <cellStyle name="20% - Accent1 6 2 2" xfId="4928" xr:uid="{00000000-0005-0000-0000-00008A010000}"/>
    <cellStyle name="20% - Accent1 6 2 2 2" xfId="4927" xr:uid="{00000000-0005-0000-0000-00008B010000}"/>
    <cellStyle name="20% - Accent1 6 2 2 2 2" xfId="4926" xr:uid="{00000000-0005-0000-0000-00008C010000}"/>
    <cellStyle name="20% - Accent1 6 2 2 2 3" xfId="4925" xr:uid="{00000000-0005-0000-0000-00008D010000}"/>
    <cellStyle name="20% - Accent1 6 2 2 3" xfId="4924" xr:uid="{00000000-0005-0000-0000-00008E010000}"/>
    <cellStyle name="20% - Accent1 6 2 2 3 2" xfId="4923" xr:uid="{00000000-0005-0000-0000-00008F010000}"/>
    <cellStyle name="20% - Accent1 6 2 2 4" xfId="4922" xr:uid="{00000000-0005-0000-0000-000090010000}"/>
    <cellStyle name="20% - Accent1 6 2 3" xfId="4921" xr:uid="{00000000-0005-0000-0000-000091010000}"/>
    <cellStyle name="20% - Accent1 6 2 3 2" xfId="4920" xr:uid="{00000000-0005-0000-0000-000092010000}"/>
    <cellStyle name="20% - Accent1 6 2 3 3" xfId="4919" xr:uid="{00000000-0005-0000-0000-000093010000}"/>
    <cellStyle name="20% - Accent1 6 2 4" xfId="4918" xr:uid="{00000000-0005-0000-0000-000094010000}"/>
    <cellStyle name="20% - Accent1 6 2 5" xfId="4917" xr:uid="{00000000-0005-0000-0000-000095010000}"/>
    <cellStyle name="20% - Accent1 6 2 5 2" xfId="4916" xr:uid="{00000000-0005-0000-0000-000096010000}"/>
    <cellStyle name="20% - Accent1 6 2 6" xfId="4915" xr:uid="{00000000-0005-0000-0000-000097010000}"/>
    <cellStyle name="20% - Accent1 6 3" xfId="4914" xr:uid="{00000000-0005-0000-0000-000098010000}"/>
    <cellStyle name="20% - Accent1 6 3 2" xfId="4913" xr:uid="{00000000-0005-0000-0000-000099010000}"/>
    <cellStyle name="20% - Accent1 6 3 2 2" xfId="4912" xr:uid="{00000000-0005-0000-0000-00009A010000}"/>
    <cellStyle name="20% - Accent1 6 3 2 3" xfId="4911" xr:uid="{00000000-0005-0000-0000-00009B010000}"/>
    <cellStyle name="20% - Accent1 6 3 3" xfId="4910" xr:uid="{00000000-0005-0000-0000-00009C010000}"/>
    <cellStyle name="20% - Accent1 6 3 3 2" xfId="4909" xr:uid="{00000000-0005-0000-0000-00009D010000}"/>
    <cellStyle name="20% - Accent1 6 3 4" xfId="4908" xr:uid="{00000000-0005-0000-0000-00009E010000}"/>
    <cellStyle name="20% - Accent1 6 4" xfId="4907" xr:uid="{00000000-0005-0000-0000-00009F010000}"/>
    <cellStyle name="20% - Accent1 6 5" xfId="4906" xr:uid="{00000000-0005-0000-0000-0000A0010000}"/>
    <cellStyle name="20% - Accent1 7" xfId="110" xr:uid="{00000000-0005-0000-0000-00001C000000}"/>
    <cellStyle name="20% - Accent1 7 2" xfId="4905" xr:uid="{00000000-0005-0000-0000-0000A2010000}"/>
    <cellStyle name="20% - Accent1 7 3" xfId="4904" xr:uid="{00000000-0005-0000-0000-0000A3010000}"/>
    <cellStyle name="20% - Accent1 7 4" xfId="4903" xr:uid="{00000000-0005-0000-0000-0000A4010000}"/>
    <cellStyle name="20% - Accent1 8" xfId="4902" xr:uid="{00000000-0005-0000-0000-0000A5010000}"/>
    <cellStyle name="20% - Accent1 8 2" xfId="4901" xr:uid="{00000000-0005-0000-0000-0000A6010000}"/>
    <cellStyle name="20% - Accent1 8 2 2" xfId="4900" xr:uid="{00000000-0005-0000-0000-0000A7010000}"/>
    <cellStyle name="20% - Accent1 8 2 3" xfId="4899" xr:uid="{00000000-0005-0000-0000-0000A8010000}"/>
    <cellStyle name="20% - Accent1 8 2 3 2" xfId="4898" xr:uid="{00000000-0005-0000-0000-0000A9010000}"/>
    <cellStyle name="20% - Accent1 8 3" xfId="4897" xr:uid="{00000000-0005-0000-0000-0000AA010000}"/>
    <cellStyle name="20% - Accent1 8 4" xfId="4896" xr:uid="{00000000-0005-0000-0000-0000AB010000}"/>
    <cellStyle name="20% - Accent1 8 4 2" xfId="4895" xr:uid="{00000000-0005-0000-0000-0000AC010000}"/>
    <cellStyle name="20% - Accent1 8 5" xfId="4894" xr:uid="{00000000-0005-0000-0000-0000AD010000}"/>
    <cellStyle name="20% - Accent1 9" xfId="4893" xr:uid="{00000000-0005-0000-0000-0000AE010000}"/>
    <cellStyle name="20% - Accent1 9 2" xfId="4892" xr:uid="{00000000-0005-0000-0000-0000AF010000}"/>
    <cellStyle name="20% - Accent1 9 2 2" xfId="4891" xr:uid="{00000000-0005-0000-0000-0000B0010000}"/>
    <cellStyle name="20% - Accent1 9 2 3" xfId="4890" xr:uid="{00000000-0005-0000-0000-0000B1010000}"/>
    <cellStyle name="20% - Accent1 9 3" xfId="4889" xr:uid="{00000000-0005-0000-0000-0000B2010000}"/>
    <cellStyle name="20% - Accent1 9 4" xfId="4888" xr:uid="{00000000-0005-0000-0000-0000B3010000}"/>
    <cellStyle name="20% - Accent1 9 4 2" xfId="4887" xr:uid="{00000000-0005-0000-0000-0000B4010000}"/>
    <cellStyle name="20% - Accent1 9 5" xfId="4886" xr:uid="{00000000-0005-0000-0000-0000B5010000}"/>
    <cellStyle name="20% - Accent2" xfId="86" builtinId="34" customBuiltin="1"/>
    <cellStyle name="20% - Accent2 10" xfId="4885" xr:uid="{00000000-0005-0000-0000-0000B6010000}"/>
    <cellStyle name="20% - Accent2 10 2" xfId="4884" xr:uid="{00000000-0005-0000-0000-0000B7010000}"/>
    <cellStyle name="20% - Accent2 10 2 2" xfId="4883" xr:uid="{00000000-0005-0000-0000-0000B8010000}"/>
    <cellStyle name="20% - Accent2 10 2 3" xfId="4882" xr:uid="{00000000-0005-0000-0000-0000B9010000}"/>
    <cellStyle name="20% - Accent2 10 3" xfId="4881" xr:uid="{00000000-0005-0000-0000-0000BA010000}"/>
    <cellStyle name="20% - Accent2 10 4" xfId="4880" xr:uid="{00000000-0005-0000-0000-0000BB010000}"/>
    <cellStyle name="20% - Accent2 10 4 2" xfId="4879" xr:uid="{00000000-0005-0000-0000-0000BC010000}"/>
    <cellStyle name="20% - Accent2 10 5" xfId="4878" xr:uid="{00000000-0005-0000-0000-0000BD010000}"/>
    <cellStyle name="20% - Accent2 11" xfId="4877" xr:uid="{00000000-0005-0000-0000-0000BE010000}"/>
    <cellStyle name="20% - Accent2 11 2" xfId="4876" xr:uid="{00000000-0005-0000-0000-0000BF010000}"/>
    <cellStyle name="20% - Accent2 11 3" xfId="4875" xr:uid="{00000000-0005-0000-0000-0000C0010000}"/>
    <cellStyle name="20% - Accent2 11 3 2" xfId="4874" xr:uid="{00000000-0005-0000-0000-0000C1010000}"/>
    <cellStyle name="20% - Accent2 12" xfId="4873" xr:uid="{00000000-0005-0000-0000-0000C2010000}"/>
    <cellStyle name="20% - Accent2 12 2" xfId="4872" xr:uid="{00000000-0005-0000-0000-0000C3010000}"/>
    <cellStyle name="20% - Accent2 12 3" xfId="4871" xr:uid="{00000000-0005-0000-0000-0000C4010000}"/>
    <cellStyle name="20% - Accent2 13" xfId="4870" xr:uid="{00000000-0005-0000-0000-0000C5010000}"/>
    <cellStyle name="20% - Accent2 13 2" xfId="4869" xr:uid="{00000000-0005-0000-0000-0000C6010000}"/>
    <cellStyle name="20% - Accent2 13 3" xfId="4868" xr:uid="{00000000-0005-0000-0000-0000C7010000}"/>
    <cellStyle name="20% - Accent2 14" xfId="4867" xr:uid="{00000000-0005-0000-0000-0000C8010000}"/>
    <cellStyle name="20% - Accent2 14 2" xfId="4866" xr:uid="{00000000-0005-0000-0000-0000C9010000}"/>
    <cellStyle name="20% - Accent2 15" xfId="4865" xr:uid="{00000000-0005-0000-0000-0000CA010000}"/>
    <cellStyle name="20% - Accent2 16" xfId="4864" xr:uid="{00000000-0005-0000-0000-0000CB010000}"/>
    <cellStyle name="20% - Accent2 2" xfId="196" xr:uid="{00000000-0005-0000-0000-00001D000000}"/>
    <cellStyle name="20% - Accent2 2 2" xfId="4863" xr:uid="{00000000-0005-0000-0000-0000CD010000}"/>
    <cellStyle name="20% - Accent2 2 3" xfId="4862" xr:uid="{00000000-0005-0000-0000-0000CE010000}"/>
    <cellStyle name="20% - Accent2 2 3 2" xfId="4861" xr:uid="{00000000-0005-0000-0000-0000CF010000}"/>
    <cellStyle name="20% - Accent2 2 3 2 2" xfId="4860" xr:uid="{00000000-0005-0000-0000-0000D0010000}"/>
    <cellStyle name="20% - Accent2 2 3 2 2 2" xfId="4859" xr:uid="{00000000-0005-0000-0000-0000D1010000}"/>
    <cellStyle name="20% - Accent2 2 3 2 2 2 2" xfId="4858" xr:uid="{00000000-0005-0000-0000-0000D2010000}"/>
    <cellStyle name="20% - Accent2 2 3 2 2 2 3" xfId="4857" xr:uid="{00000000-0005-0000-0000-0000D3010000}"/>
    <cellStyle name="20% - Accent2 2 3 2 2 3" xfId="4856" xr:uid="{00000000-0005-0000-0000-0000D4010000}"/>
    <cellStyle name="20% - Accent2 2 3 2 2 3 2" xfId="4855" xr:uid="{00000000-0005-0000-0000-0000D5010000}"/>
    <cellStyle name="20% - Accent2 2 3 2 2 4" xfId="4854" xr:uid="{00000000-0005-0000-0000-0000D6010000}"/>
    <cellStyle name="20% - Accent2 2 3 2 3" xfId="4853" xr:uid="{00000000-0005-0000-0000-0000D7010000}"/>
    <cellStyle name="20% - Accent2 2 3 2 3 2" xfId="4852" xr:uid="{00000000-0005-0000-0000-0000D8010000}"/>
    <cellStyle name="20% - Accent2 2 3 2 3 2 2" xfId="4851" xr:uid="{00000000-0005-0000-0000-0000D9010000}"/>
    <cellStyle name="20% - Accent2 2 3 2 3 2 3" xfId="4850" xr:uid="{00000000-0005-0000-0000-0000DA010000}"/>
    <cellStyle name="20% - Accent2 2 3 2 3 3" xfId="4849" xr:uid="{00000000-0005-0000-0000-0000DB010000}"/>
    <cellStyle name="20% - Accent2 2 3 2 3 3 2" xfId="4848" xr:uid="{00000000-0005-0000-0000-0000DC010000}"/>
    <cellStyle name="20% - Accent2 2 3 2 3 4" xfId="4847" xr:uid="{00000000-0005-0000-0000-0000DD010000}"/>
    <cellStyle name="20% - Accent2 2 3 2 4" xfId="4846" xr:uid="{00000000-0005-0000-0000-0000DE010000}"/>
    <cellStyle name="20% - Accent2 2 3 2 4 2" xfId="4845" xr:uid="{00000000-0005-0000-0000-0000DF010000}"/>
    <cellStyle name="20% - Accent2 2 3 2 4 3" xfId="4844" xr:uid="{00000000-0005-0000-0000-0000E0010000}"/>
    <cellStyle name="20% - Accent2 2 3 2 5" xfId="4843" xr:uid="{00000000-0005-0000-0000-0000E1010000}"/>
    <cellStyle name="20% - Accent2 2 3 2 6" xfId="4842" xr:uid="{00000000-0005-0000-0000-0000E2010000}"/>
    <cellStyle name="20% - Accent2 2 3 2 6 2" xfId="4841" xr:uid="{00000000-0005-0000-0000-0000E3010000}"/>
    <cellStyle name="20% - Accent2 2 3 2 7" xfId="4840" xr:uid="{00000000-0005-0000-0000-0000E4010000}"/>
    <cellStyle name="20% - Accent2 2 3 3" xfId="4839" xr:uid="{00000000-0005-0000-0000-0000E5010000}"/>
    <cellStyle name="20% - Accent2 2 3 3 2" xfId="4838" xr:uid="{00000000-0005-0000-0000-0000E6010000}"/>
    <cellStyle name="20% - Accent2 2 3 3 2 2" xfId="4837" xr:uid="{00000000-0005-0000-0000-0000E7010000}"/>
    <cellStyle name="20% - Accent2 2 3 3 2 3" xfId="4836" xr:uid="{00000000-0005-0000-0000-0000E8010000}"/>
    <cellStyle name="20% - Accent2 2 3 3 3" xfId="4835" xr:uid="{00000000-0005-0000-0000-0000E9010000}"/>
    <cellStyle name="20% - Accent2 2 3 3 3 2" xfId="4834" xr:uid="{00000000-0005-0000-0000-0000EA010000}"/>
    <cellStyle name="20% - Accent2 2 3 3 4" xfId="4833" xr:uid="{00000000-0005-0000-0000-0000EB010000}"/>
    <cellStyle name="20% - Accent2 2 3 4" xfId="4832" xr:uid="{00000000-0005-0000-0000-0000EC010000}"/>
    <cellStyle name="20% - Accent2 2 3 4 2" xfId="4831" xr:uid="{00000000-0005-0000-0000-0000ED010000}"/>
    <cellStyle name="20% - Accent2 2 3 4 2 2" xfId="4830" xr:uid="{00000000-0005-0000-0000-0000EE010000}"/>
    <cellStyle name="20% - Accent2 2 3 4 2 3" xfId="4829" xr:uid="{00000000-0005-0000-0000-0000EF010000}"/>
    <cellStyle name="20% - Accent2 2 3 4 3" xfId="4828" xr:uid="{00000000-0005-0000-0000-0000F0010000}"/>
    <cellStyle name="20% - Accent2 2 3 4 3 2" xfId="4827" xr:uid="{00000000-0005-0000-0000-0000F1010000}"/>
    <cellStyle name="20% - Accent2 2 3 4 4" xfId="4826" xr:uid="{00000000-0005-0000-0000-0000F2010000}"/>
    <cellStyle name="20% - Accent2 2 3 5" xfId="4825" xr:uid="{00000000-0005-0000-0000-0000F3010000}"/>
    <cellStyle name="20% - Accent2 2 3 5 2" xfId="4824" xr:uid="{00000000-0005-0000-0000-0000F4010000}"/>
    <cellStyle name="20% - Accent2 2 3 5 3" xfId="4823" xr:uid="{00000000-0005-0000-0000-0000F5010000}"/>
    <cellStyle name="20% - Accent2 2 3 6" xfId="4822" xr:uid="{00000000-0005-0000-0000-0000F6010000}"/>
    <cellStyle name="20% - Accent2 2 3 7" xfId="4821" xr:uid="{00000000-0005-0000-0000-0000F7010000}"/>
    <cellStyle name="20% - Accent2 2 3 7 2" xfId="4820" xr:uid="{00000000-0005-0000-0000-0000F8010000}"/>
    <cellStyle name="20% - Accent2 2 3 8" xfId="4819" xr:uid="{00000000-0005-0000-0000-0000F9010000}"/>
    <cellStyle name="20% - Accent2 2 4" xfId="4818" xr:uid="{00000000-0005-0000-0000-0000FA010000}"/>
    <cellStyle name="20% - Accent2 2 4 2" xfId="4817" xr:uid="{00000000-0005-0000-0000-0000FB010000}"/>
    <cellStyle name="20% - Accent2 2 4 2 2" xfId="4816" xr:uid="{00000000-0005-0000-0000-0000FC010000}"/>
    <cellStyle name="20% - Accent2 2 4 2 2 2" xfId="4815" xr:uid="{00000000-0005-0000-0000-0000FD010000}"/>
    <cellStyle name="20% - Accent2 2 4 2 2 2 2" xfId="4814" xr:uid="{00000000-0005-0000-0000-0000FE010000}"/>
    <cellStyle name="20% - Accent2 2 4 2 2 2 3" xfId="4813" xr:uid="{00000000-0005-0000-0000-0000FF010000}"/>
    <cellStyle name="20% - Accent2 2 4 2 2 3" xfId="4812" xr:uid="{00000000-0005-0000-0000-000000020000}"/>
    <cellStyle name="20% - Accent2 2 4 2 2 3 2" xfId="4811" xr:uid="{00000000-0005-0000-0000-000001020000}"/>
    <cellStyle name="20% - Accent2 2 4 2 2 4" xfId="4810" xr:uid="{00000000-0005-0000-0000-000002020000}"/>
    <cellStyle name="20% - Accent2 2 4 2 3" xfId="4809" xr:uid="{00000000-0005-0000-0000-000003020000}"/>
    <cellStyle name="20% - Accent2 2 4 2 3 2" xfId="4808" xr:uid="{00000000-0005-0000-0000-000004020000}"/>
    <cellStyle name="20% - Accent2 2 4 2 3 2 2" xfId="4807" xr:uid="{00000000-0005-0000-0000-000005020000}"/>
    <cellStyle name="20% - Accent2 2 4 2 3 2 3" xfId="4806" xr:uid="{00000000-0005-0000-0000-000006020000}"/>
    <cellStyle name="20% - Accent2 2 4 2 3 3" xfId="4805" xr:uid="{00000000-0005-0000-0000-000007020000}"/>
    <cellStyle name="20% - Accent2 2 4 2 3 3 2" xfId="4804" xr:uid="{00000000-0005-0000-0000-000008020000}"/>
    <cellStyle name="20% - Accent2 2 4 2 3 4" xfId="4803" xr:uid="{00000000-0005-0000-0000-000009020000}"/>
    <cellStyle name="20% - Accent2 2 4 2 4" xfId="4802" xr:uid="{00000000-0005-0000-0000-00000A020000}"/>
    <cellStyle name="20% - Accent2 2 4 2 4 2" xfId="4801" xr:uid="{00000000-0005-0000-0000-00000B020000}"/>
    <cellStyle name="20% - Accent2 2 4 2 4 3" xfId="4800" xr:uid="{00000000-0005-0000-0000-00000C020000}"/>
    <cellStyle name="20% - Accent2 2 4 2 5" xfId="4799" xr:uid="{00000000-0005-0000-0000-00000D020000}"/>
    <cellStyle name="20% - Accent2 2 4 2 6" xfId="4798" xr:uid="{00000000-0005-0000-0000-00000E020000}"/>
    <cellStyle name="20% - Accent2 2 4 2 6 2" xfId="4797" xr:uid="{00000000-0005-0000-0000-00000F020000}"/>
    <cellStyle name="20% - Accent2 2 4 2 7" xfId="4796" xr:uid="{00000000-0005-0000-0000-000010020000}"/>
    <cellStyle name="20% - Accent2 2 4 3" xfId="4795" xr:uid="{00000000-0005-0000-0000-000011020000}"/>
    <cellStyle name="20% - Accent2 2 4 3 2" xfId="4794" xr:uid="{00000000-0005-0000-0000-000012020000}"/>
    <cellStyle name="20% - Accent2 2 4 3 2 2" xfId="4793" xr:uid="{00000000-0005-0000-0000-000013020000}"/>
    <cellStyle name="20% - Accent2 2 4 3 2 3" xfId="4792" xr:uid="{00000000-0005-0000-0000-000014020000}"/>
    <cellStyle name="20% - Accent2 2 4 3 3" xfId="4791" xr:uid="{00000000-0005-0000-0000-000015020000}"/>
    <cellStyle name="20% - Accent2 2 4 3 3 2" xfId="4790" xr:uid="{00000000-0005-0000-0000-000016020000}"/>
    <cellStyle name="20% - Accent2 2 4 3 4" xfId="4789" xr:uid="{00000000-0005-0000-0000-000017020000}"/>
    <cellStyle name="20% - Accent2 2 4 4" xfId="4788" xr:uid="{00000000-0005-0000-0000-000018020000}"/>
    <cellStyle name="20% - Accent2 2 4 4 2" xfId="4787" xr:uid="{00000000-0005-0000-0000-000019020000}"/>
    <cellStyle name="20% - Accent2 2 4 4 2 2" xfId="4786" xr:uid="{00000000-0005-0000-0000-00001A020000}"/>
    <cellStyle name="20% - Accent2 2 4 4 2 3" xfId="4785" xr:uid="{00000000-0005-0000-0000-00001B020000}"/>
    <cellStyle name="20% - Accent2 2 4 4 3" xfId="4784" xr:uid="{00000000-0005-0000-0000-00001C020000}"/>
    <cellStyle name="20% - Accent2 2 4 4 3 2" xfId="4783" xr:uid="{00000000-0005-0000-0000-00001D020000}"/>
    <cellStyle name="20% - Accent2 2 4 4 4" xfId="4782" xr:uid="{00000000-0005-0000-0000-00001E020000}"/>
    <cellStyle name="20% - Accent2 2 4 5" xfId="4781" xr:uid="{00000000-0005-0000-0000-00001F020000}"/>
    <cellStyle name="20% - Accent2 2 4 5 2" xfId="4780" xr:uid="{00000000-0005-0000-0000-000020020000}"/>
    <cellStyle name="20% - Accent2 2 4 5 3" xfId="4779" xr:uid="{00000000-0005-0000-0000-000021020000}"/>
    <cellStyle name="20% - Accent2 2 4 6" xfId="4778" xr:uid="{00000000-0005-0000-0000-000022020000}"/>
    <cellStyle name="20% - Accent2 2 4 7" xfId="4777" xr:uid="{00000000-0005-0000-0000-000023020000}"/>
    <cellStyle name="20% - Accent2 2 4 7 2" xfId="4776" xr:uid="{00000000-0005-0000-0000-000024020000}"/>
    <cellStyle name="20% - Accent2 2 4 8" xfId="4775" xr:uid="{00000000-0005-0000-0000-000025020000}"/>
    <cellStyle name="20% - Accent2 2 5" xfId="4774" xr:uid="{00000000-0005-0000-0000-000026020000}"/>
    <cellStyle name="20% - Accent2 2 5 2" xfId="4773" xr:uid="{00000000-0005-0000-0000-000027020000}"/>
    <cellStyle name="20% - Accent2 2 5 2 2" xfId="4772" xr:uid="{00000000-0005-0000-0000-000028020000}"/>
    <cellStyle name="20% - Accent2 2 5 2 2 2" xfId="4771" xr:uid="{00000000-0005-0000-0000-000029020000}"/>
    <cellStyle name="20% - Accent2 2 5 2 2 2 2" xfId="4770" xr:uid="{00000000-0005-0000-0000-00002A020000}"/>
    <cellStyle name="20% - Accent2 2 5 2 2 2 3" xfId="4769" xr:uid="{00000000-0005-0000-0000-00002B020000}"/>
    <cellStyle name="20% - Accent2 2 5 2 2 3" xfId="4768" xr:uid="{00000000-0005-0000-0000-00002C020000}"/>
    <cellStyle name="20% - Accent2 2 5 2 2 3 2" xfId="4767" xr:uid="{00000000-0005-0000-0000-00002D020000}"/>
    <cellStyle name="20% - Accent2 2 5 2 2 4" xfId="4766" xr:uid="{00000000-0005-0000-0000-00002E020000}"/>
    <cellStyle name="20% - Accent2 2 5 2 3" xfId="4765" xr:uid="{00000000-0005-0000-0000-00002F020000}"/>
    <cellStyle name="20% - Accent2 2 5 2 3 2" xfId="4764" xr:uid="{00000000-0005-0000-0000-000030020000}"/>
    <cellStyle name="20% - Accent2 2 5 2 3 2 2" xfId="4763" xr:uid="{00000000-0005-0000-0000-000031020000}"/>
    <cellStyle name="20% - Accent2 2 5 2 3 2 3" xfId="4762" xr:uid="{00000000-0005-0000-0000-000032020000}"/>
    <cellStyle name="20% - Accent2 2 5 2 3 3" xfId="4761" xr:uid="{00000000-0005-0000-0000-000033020000}"/>
    <cellStyle name="20% - Accent2 2 5 2 3 3 2" xfId="4760" xr:uid="{00000000-0005-0000-0000-000034020000}"/>
    <cellStyle name="20% - Accent2 2 5 2 3 4" xfId="4759" xr:uid="{00000000-0005-0000-0000-000035020000}"/>
    <cellStyle name="20% - Accent2 2 5 2 4" xfId="4758" xr:uid="{00000000-0005-0000-0000-000036020000}"/>
    <cellStyle name="20% - Accent2 2 5 2 4 2" xfId="4757" xr:uid="{00000000-0005-0000-0000-000037020000}"/>
    <cellStyle name="20% - Accent2 2 5 2 4 3" xfId="4756" xr:uid="{00000000-0005-0000-0000-000038020000}"/>
    <cellStyle name="20% - Accent2 2 5 2 5" xfId="4755" xr:uid="{00000000-0005-0000-0000-000039020000}"/>
    <cellStyle name="20% - Accent2 2 5 2 6" xfId="4754" xr:uid="{00000000-0005-0000-0000-00003A020000}"/>
    <cellStyle name="20% - Accent2 2 5 2 6 2" xfId="4753" xr:uid="{00000000-0005-0000-0000-00003B020000}"/>
    <cellStyle name="20% - Accent2 2 5 2 7" xfId="4752" xr:uid="{00000000-0005-0000-0000-00003C020000}"/>
    <cellStyle name="20% - Accent2 2 5 3" xfId="4751" xr:uid="{00000000-0005-0000-0000-00003D020000}"/>
    <cellStyle name="20% - Accent2 2 5 3 2" xfId="4750" xr:uid="{00000000-0005-0000-0000-00003E020000}"/>
    <cellStyle name="20% - Accent2 2 5 3 2 2" xfId="4749" xr:uid="{00000000-0005-0000-0000-00003F020000}"/>
    <cellStyle name="20% - Accent2 2 5 3 2 3" xfId="4748" xr:uid="{00000000-0005-0000-0000-000040020000}"/>
    <cellStyle name="20% - Accent2 2 5 3 3" xfId="4747" xr:uid="{00000000-0005-0000-0000-000041020000}"/>
    <cellStyle name="20% - Accent2 2 5 3 3 2" xfId="4746" xr:uid="{00000000-0005-0000-0000-000042020000}"/>
    <cellStyle name="20% - Accent2 2 5 3 4" xfId="4745" xr:uid="{00000000-0005-0000-0000-000043020000}"/>
    <cellStyle name="20% - Accent2 2 5 4" xfId="4744" xr:uid="{00000000-0005-0000-0000-000044020000}"/>
    <cellStyle name="20% - Accent2 2 5 4 2" xfId="4743" xr:uid="{00000000-0005-0000-0000-000045020000}"/>
    <cellStyle name="20% - Accent2 2 5 4 2 2" xfId="4742" xr:uid="{00000000-0005-0000-0000-000046020000}"/>
    <cellStyle name="20% - Accent2 2 5 4 2 3" xfId="4741" xr:uid="{00000000-0005-0000-0000-000047020000}"/>
    <cellStyle name="20% - Accent2 2 5 4 3" xfId="4740" xr:uid="{00000000-0005-0000-0000-000048020000}"/>
    <cellStyle name="20% - Accent2 2 5 4 3 2" xfId="4739" xr:uid="{00000000-0005-0000-0000-000049020000}"/>
    <cellStyle name="20% - Accent2 2 5 4 4" xfId="4738" xr:uid="{00000000-0005-0000-0000-00004A020000}"/>
    <cellStyle name="20% - Accent2 2 5 5" xfId="4737" xr:uid="{00000000-0005-0000-0000-00004B020000}"/>
    <cellStyle name="20% - Accent2 2 5 5 2" xfId="4736" xr:uid="{00000000-0005-0000-0000-00004C020000}"/>
    <cellStyle name="20% - Accent2 2 5 5 3" xfId="4735" xr:uid="{00000000-0005-0000-0000-00004D020000}"/>
    <cellStyle name="20% - Accent2 2 5 6" xfId="4734" xr:uid="{00000000-0005-0000-0000-00004E020000}"/>
    <cellStyle name="20% - Accent2 2 5 7" xfId="4733" xr:uid="{00000000-0005-0000-0000-00004F020000}"/>
    <cellStyle name="20% - Accent2 2 5 7 2" xfId="4732" xr:uid="{00000000-0005-0000-0000-000050020000}"/>
    <cellStyle name="20% - Accent2 2 5 8" xfId="4731" xr:uid="{00000000-0005-0000-0000-000051020000}"/>
    <cellStyle name="20% - Accent2 2 6" xfId="4730" xr:uid="{00000000-0005-0000-0000-000052020000}"/>
    <cellStyle name="20% - Accent2 2 6 2" xfId="4729" xr:uid="{00000000-0005-0000-0000-000053020000}"/>
    <cellStyle name="20% - Accent2 2 6 2 2" xfId="4728" xr:uid="{00000000-0005-0000-0000-000054020000}"/>
    <cellStyle name="20% - Accent2 2 6 2 2 2" xfId="4727" xr:uid="{00000000-0005-0000-0000-000055020000}"/>
    <cellStyle name="20% - Accent2 2 6 2 2 2 2" xfId="4726" xr:uid="{00000000-0005-0000-0000-000056020000}"/>
    <cellStyle name="20% - Accent2 2 6 2 2 2 3" xfId="4725" xr:uid="{00000000-0005-0000-0000-000057020000}"/>
    <cellStyle name="20% - Accent2 2 6 2 2 3" xfId="4724" xr:uid="{00000000-0005-0000-0000-000058020000}"/>
    <cellStyle name="20% - Accent2 2 6 2 2 3 2" xfId="4723" xr:uid="{00000000-0005-0000-0000-000059020000}"/>
    <cellStyle name="20% - Accent2 2 6 2 2 4" xfId="4722" xr:uid="{00000000-0005-0000-0000-00005A020000}"/>
    <cellStyle name="20% - Accent2 2 6 2 3" xfId="4721" xr:uid="{00000000-0005-0000-0000-00005B020000}"/>
    <cellStyle name="20% - Accent2 2 6 2 3 2" xfId="4720" xr:uid="{00000000-0005-0000-0000-00005C020000}"/>
    <cellStyle name="20% - Accent2 2 6 2 3 2 2" xfId="4719" xr:uid="{00000000-0005-0000-0000-00005D020000}"/>
    <cellStyle name="20% - Accent2 2 6 2 3 2 3" xfId="4718" xr:uid="{00000000-0005-0000-0000-00005E020000}"/>
    <cellStyle name="20% - Accent2 2 6 2 3 3" xfId="4717" xr:uid="{00000000-0005-0000-0000-00005F020000}"/>
    <cellStyle name="20% - Accent2 2 6 2 3 3 2" xfId="4716" xr:uid="{00000000-0005-0000-0000-000060020000}"/>
    <cellStyle name="20% - Accent2 2 6 2 3 4" xfId="4715" xr:uid="{00000000-0005-0000-0000-000061020000}"/>
    <cellStyle name="20% - Accent2 2 6 2 4" xfId="4714" xr:uid="{00000000-0005-0000-0000-000062020000}"/>
    <cellStyle name="20% - Accent2 2 6 2 4 2" xfId="4713" xr:uid="{00000000-0005-0000-0000-000063020000}"/>
    <cellStyle name="20% - Accent2 2 6 2 4 3" xfId="4712" xr:uid="{00000000-0005-0000-0000-000064020000}"/>
    <cellStyle name="20% - Accent2 2 6 2 5" xfId="4711" xr:uid="{00000000-0005-0000-0000-000065020000}"/>
    <cellStyle name="20% - Accent2 2 6 2 6" xfId="4710" xr:uid="{00000000-0005-0000-0000-000066020000}"/>
    <cellStyle name="20% - Accent2 2 6 2 6 2" xfId="4709" xr:uid="{00000000-0005-0000-0000-000067020000}"/>
    <cellStyle name="20% - Accent2 2 6 2 7" xfId="4708" xr:uid="{00000000-0005-0000-0000-000068020000}"/>
    <cellStyle name="20% - Accent2 2 6 3" xfId="4707" xr:uid="{00000000-0005-0000-0000-000069020000}"/>
    <cellStyle name="20% - Accent2 2 6 3 2" xfId="4706" xr:uid="{00000000-0005-0000-0000-00006A020000}"/>
    <cellStyle name="20% - Accent2 2 6 3 2 2" xfId="4705" xr:uid="{00000000-0005-0000-0000-00006B020000}"/>
    <cellStyle name="20% - Accent2 2 6 3 2 3" xfId="4704" xr:uid="{00000000-0005-0000-0000-00006C020000}"/>
    <cellStyle name="20% - Accent2 2 6 3 3" xfId="4703" xr:uid="{00000000-0005-0000-0000-00006D020000}"/>
    <cellStyle name="20% - Accent2 2 6 3 3 2" xfId="4702" xr:uid="{00000000-0005-0000-0000-00006E020000}"/>
    <cellStyle name="20% - Accent2 2 6 3 4" xfId="4701" xr:uid="{00000000-0005-0000-0000-00006F020000}"/>
    <cellStyle name="20% - Accent2 2 6 4" xfId="4700" xr:uid="{00000000-0005-0000-0000-000070020000}"/>
    <cellStyle name="20% - Accent2 2 6 4 2" xfId="4699" xr:uid="{00000000-0005-0000-0000-000071020000}"/>
    <cellStyle name="20% - Accent2 2 6 4 2 2" xfId="4698" xr:uid="{00000000-0005-0000-0000-000072020000}"/>
    <cellStyle name="20% - Accent2 2 6 4 2 3" xfId="4697" xr:uid="{00000000-0005-0000-0000-000073020000}"/>
    <cellStyle name="20% - Accent2 2 6 4 3" xfId="4696" xr:uid="{00000000-0005-0000-0000-000074020000}"/>
    <cellStyle name="20% - Accent2 2 6 4 3 2" xfId="4695" xr:uid="{00000000-0005-0000-0000-000075020000}"/>
    <cellStyle name="20% - Accent2 2 6 4 4" xfId="4694" xr:uid="{00000000-0005-0000-0000-000076020000}"/>
    <cellStyle name="20% - Accent2 2 6 5" xfId="4693" xr:uid="{00000000-0005-0000-0000-000077020000}"/>
    <cellStyle name="20% - Accent2 2 6 5 2" xfId="4692" xr:uid="{00000000-0005-0000-0000-000078020000}"/>
    <cellStyle name="20% - Accent2 2 6 5 3" xfId="4691" xr:uid="{00000000-0005-0000-0000-000079020000}"/>
    <cellStyle name="20% - Accent2 2 6 6" xfId="4690" xr:uid="{00000000-0005-0000-0000-00007A020000}"/>
    <cellStyle name="20% - Accent2 2 6 7" xfId="4689" xr:uid="{00000000-0005-0000-0000-00007B020000}"/>
    <cellStyle name="20% - Accent2 2 6 7 2" xfId="4688" xr:uid="{00000000-0005-0000-0000-00007C020000}"/>
    <cellStyle name="20% - Accent2 2 6 8" xfId="4687" xr:uid="{00000000-0005-0000-0000-00007D020000}"/>
    <cellStyle name="20% - Accent2 2 7" xfId="4686" xr:uid="{00000000-0005-0000-0000-00007E020000}"/>
    <cellStyle name="20% - Accent2 2 7 2" xfId="4685" xr:uid="{00000000-0005-0000-0000-00007F020000}"/>
    <cellStyle name="20% - Accent2 2 7 2 2" xfId="4684" xr:uid="{00000000-0005-0000-0000-000080020000}"/>
    <cellStyle name="20% - Accent2 2 7 2 3" xfId="4683" xr:uid="{00000000-0005-0000-0000-000081020000}"/>
    <cellStyle name="20% - Accent2 2 7 3" xfId="4682" xr:uid="{00000000-0005-0000-0000-000082020000}"/>
    <cellStyle name="20% - Accent2 2 7 3 2" xfId="4681" xr:uid="{00000000-0005-0000-0000-000083020000}"/>
    <cellStyle name="20% - Accent2 2 7 4" xfId="4680" xr:uid="{00000000-0005-0000-0000-000084020000}"/>
    <cellStyle name="20% - Accent2 3" xfId="185" xr:uid="{00000000-0005-0000-0000-00001E000000}"/>
    <cellStyle name="20% - Accent2 3 10" xfId="4679" xr:uid="{00000000-0005-0000-0000-000085020000}"/>
    <cellStyle name="20% - Accent2 3 2" xfId="4678" xr:uid="{00000000-0005-0000-0000-000086020000}"/>
    <cellStyle name="20% - Accent2 3 2 2" xfId="4677" xr:uid="{00000000-0005-0000-0000-000087020000}"/>
    <cellStyle name="20% - Accent2 3 2 2 2" xfId="4676" xr:uid="{00000000-0005-0000-0000-000088020000}"/>
    <cellStyle name="20% - Accent2 3 2 2 2 2" xfId="4675" xr:uid="{00000000-0005-0000-0000-000089020000}"/>
    <cellStyle name="20% - Accent2 3 2 2 2 2 2" xfId="4674" xr:uid="{00000000-0005-0000-0000-00008A020000}"/>
    <cellStyle name="20% - Accent2 3 2 2 2 2 3" xfId="4673" xr:uid="{00000000-0005-0000-0000-00008B020000}"/>
    <cellStyle name="20% - Accent2 3 2 2 2 3" xfId="4672" xr:uid="{00000000-0005-0000-0000-00008C020000}"/>
    <cellStyle name="20% - Accent2 3 2 2 2 3 2" xfId="4671" xr:uid="{00000000-0005-0000-0000-00008D020000}"/>
    <cellStyle name="20% - Accent2 3 2 2 2 4" xfId="4670" xr:uid="{00000000-0005-0000-0000-00008E020000}"/>
    <cellStyle name="20% - Accent2 3 2 2 3" xfId="4669" xr:uid="{00000000-0005-0000-0000-00008F020000}"/>
    <cellStyle name="20% - Accent2 3 2 2 3 2" xfId="4668" xr:uid="{00000000-0005-0000-0000-000090020000}"/>
    <cellStyle name="20% - Accent2 3 2 2 3 3" xfId="4667" xr:uid="{00000000-0005-0000-0000-000091020000}"/>
    <cellStyle name="20% - Accent2 3 2 2 4" xfId="4666" xr:uid="{00000000-0005-0000-0000-000092020000}"/>
    <cellStyle name="20% - Accent2 3 2 2 5" xfId="4665" xr:uid="{00000000-0005-0000-0000-000093020000}"/>
    <cellStyle name="20% - Accent2 3 2 2 5 2" xfId="4664" xr:uid="{00000000-0005-0000-0000-000094020000}"/>
    <cellStyle name="20% - Accent2 3 2 2 6" xfId="4663" xr:uid="{00000000-0005-0000-0000-000095020000}"/>
    <cellStyle name="20% - Accent2 3 2 3" xfId="4662" xr:uid="{00000000-0005-0000-0000-000096020000}"/>
    <cellStyle name="20% - Accent2 3 2 3 2" xfId="4661" xr:uid="{00000000-0005-0000-0000-000097020000}"/>
    <cellStyle name="20% - Accent2 3 2 3 2 2" xfId="4660" xr:uid="{00000000-0005-0000-0000-000098020000}"/>
    <cellStyle name="20% - Accent2 3 2 3 2 3" xfId="4659" xr:uid="{00000000-0005-0000-0000-000099020000}"/>
    <cellStyle name="20% - Accent2 3 2 3 3" xfId="4658" xr:uid="{00000000-0005-0000-0000-00009A020000}"/>
    <cellStyle name="20% - Accent2 3 2 3 3 2" xfId="4657" xr:uid="{00000000-0005-0000-0000-00009B020000}"/>
    <cellStyle name="20% - Accent2 3 2 3 4" xfId="4656" xr:uid="{00000000-0005-0000-0000-00009C020000}"/>
    <cellStyle name="20% - Accent2 3 2 4" xfId="4655" xr:uid="{00000000-0005-0000-0000-00009D020000}"/>
    <cellStyle name="20% - Accent2 3 2 5" xfId="4654" xr:uid="{00000000-0005-0000-0000-00009E020000}"/>
    <cellStyle name="20% - Accent2 3 3" xfId="4653" xr:uid="{00000000-0005-0000-0000-00009F020000}"/>
    <cellStyle name="20% - Accent2 3 3 2" xfId="4652" xr:uid="{00000000-0005-0000-0000-0000A0020000}"/>
    <cellStyle name="20% - Accent2 3 3 2 2" xfId="4651" xr:uid="{00000000-0005-0000-0000-0000A1020000}"/>
    <cellStyle name="20% - Accent2 3 3 2 3" xfId="4650" xr:uid="{00000000-0005-0000-0000-0000A2020000}"/>
    <cellStyle name="20% - Accent2 3 3 2 3 2" xfId="4649" xr:uid="{00000000-0005-0000-0000-0000A3020000}"/>
    <cellStyle name="20% - Accent2 3 3 3" xfId="4648" xr:uid="{00000000-0005-0000-0000-0000A4020000}"/>
    <cellStyle name="20% - Accent2 3 3 4" xfId="4647" xr:uid="{00000000-0005-0000-0000-0000A5020000}"/>
    <cellStyle name="20% - Accent2 3 3 4 2" xfId="4646" xr:uid="{00000000-0005-0000-0000-0000A6020000}"/>
    <cellStyle name="20% - Accent2 3 3 5" xfId="4645" xr:uid="{00000000-0005-0000-0000-0000A7020000}"/>
    <cellStyle name="20% - Accent2 3 4" xfId="4644" xr:uid="{00000000-0005-0000-0000-0000A8020000}"/>
    <cellStyle name="20% - Accent2 3 4 2" xfId="4643" xr:uid="{00000000-0005-0000-0000-0000A9020000}"/>
    <cellStyle name="20% - Accent2 3 4 2 2" xfId="4642" xr:uid="{00000000-0005-0000-0000-0000AA020000}"/>
    <cellStyle name="20% - Accent2 3 4 2 3" xfId="4641" xr:uid="{00000000-0005-0000-0000-0000AB020000}"/>
    <cellStyle name="20% - Accent2 3 4 3" xfId="4640" xr:uid="{00000000-0005-0000-0000-0000AC020000}"/>
    <cellStyle name="20% - Accent2 3 4 4" xfId="4639" xr:uid="{00000000-0005-0000-0000-0000AD020000}"/>
    <cellStyle name="20% - Accent2 3 4 4 2" xfId="4638" xr:uid="{00000000-0005-0000-0000-0000AE020000}"/>
    <cellStyle name="20% - Accent2 3 4 5" xfId="4637" xr:uid="{00000000-0005-0000-0000-0000AF020000}"/>
    <cellStyle name="20% - Accent2 3 5" xfId="4636" xr:uid="{00000000-0005-0000-0000-0000B0020000}"/>
    <cellStyle name="20% - Accent2 3 5 2" xfId="4635" xr:uid="{00000000-0005-0000-0000-0000B1020000}"/>
    <cellStyle name="20% - Accent2 3 5 2 2" xfId="4634" xr:uid="{00000000-0005-0000-0000-0000B2020000}"/>
    <cellStyle name="20% - Accent2 3 5 2 3" xfId="4633" xr:uid="{00000000-0005-0000-0000-0000B3020000}"/>
    <cellStyle name="20% - Accent2 3 5 3" xfId="4632" xr:uid="{00000000-0005-0000-0000-0000B4020000}"/>
    <cellStyle name="20% - Accent2 3 5 3 2" xfId="4631" xr:uid="{00000000-0005-0000-0000-0000B5020000}"/>
    <cellStyle name="20% - Accent2 3 5 4" xfId="4630" xr:uid="{00000000-0005-0000-0000-0000B6020000}"/>
    <cellStyle name="20% - Accent2 3 6" xfId="4629" xr:uid="{00000000-0005-0000-0000-0000B7020000}"/>
    <cellStyle name="20% - Accent2 3 6 2" xfId="4628" xr:uid="{00000000-0005-0000-0000-0000B8020000}"/>
    <cellStyle name="20% - Accent2 3 6 3" xfId="4627" xr:uid="{00000000-0005-0000-0000-0000B9020000}"/>
    <cellStyle name="20% - Accent2 3 7" xfId="4626" xr:uid="{00000000-0005-0000-0000-0000BA020000}"/>
    <cellStyle name="20% - Accent2 3 8" xfId="4625" xr:uid="{00000000-0005-0000-0000-0000BB020000}"/>
    <cellStyle name="20% - Accent2 3 8 2" xfId="4624" xr:uid="{00000000-0005-0000-0000-0000BC020000}"/>
    <cellStyle name="20% - Accent2 3 9" xfId="4623" xr:uid="{00000000-0005-0000-0000-0000BD020000}"/>
    <cellStyle name="20% - Accent2 4" xfId="186" xr:uid="{00000000-0005-0000-0000-00001F000000}"/>
    <cellStyle name="20% - Accent2 4 10" xfId="4622" xr:uid="{00000000-0005-0000-0000-0000BE020000}"/>
    <cellStyle name="20% - Accent2 4 2" xfId="4621" xr:uid="{00000000-0005-0000-0000-0000BF020000}"/>
    <cellStyle name="20% - Accent2 4 2 2" xfId="4620" xr:uid="{00000000-0005-0000-0000-0000C0020000}"/>
    <cellStyle name="20% - Accent2 4 2 2 2" xfId="4619" xr:uid="{00000000-0005-0000-0000-0000C1020000}"/>
    <cellStyle name="20% - Accent2 4 2 2 2 2" xfId="4618" xr:uid="{00000000-0005-0000-0000-0000C2020000}"/>
    <cellStyle name="20% - Accent2 4 2 2 2 2 2" xfId="4617" xr:uid="{00000000-0005-0000-0000-0000C3020000}"/>
    <cellStyle name="20% - Accent2 4 2 2 2 2 3" xfId="4616" xr:uid="{00000000-0005-0000-0000-0000C4020000}"/>
    <cellStyle name="20% - Accent2 4 2 2 2 3" xfId="4615" xr:uid="{00000000-0005-0000-0000-0000C5020000}"/>
    <cellStyle name="20% - Accent2 4 2 2 2 3 2" xfId="4614" xr:uid="{00000000-0005-0000-0000-0000C6020000}"/>
    <cellStyle name="20% - Accent2 4 2 2 2 4" xfId="4613" xr:uid="{00000000-0005-0000-0000-0000C7020000}"/>
    <cellStyle name="20% - Accent2 4 2 2 3" xfId="4612" xr:uid="{00000000-0005-0000-0000-0000C8020000}"/>
    <cellStyle name="20% - Accent2 4 2 2 3 2" xfId="4611" xr:uid="{00000000-0005-0000-0000-0000C9020000}"/>
    <cellStyle name="20% - Accent2 4 2 2 3 3" xfId="4610" xr:uid="{00000000-0005-0000-0000-0000CA020000}"/>
    <cellStyle name="20% - Accent2 4 2 2 4" xfId="4609" xr:uid="{00000000-0005-0000-0000-0000CB020000}"/>
    <cellStyle name="20% - Accent2 4 2 2 5" xfId="4608" xr:uid="{00000000-0005-0000-0000-0000CC020000}"/>
    <cellStyle name="20% - Accent2 4 2 2 5 2" xfId="4607" xr:uid="{00000000-0005-0000-0000-0000CD020000}"/>
    <cellStyle name="20% - Accent2 4 2 2 6" xfId="4606" xr:uid="{00000000-0005-0000-0000-0000CE020000}"/>
    <cellStyle name="20% - Accent2 4 2 3" xfId="4605" xr:uid="{00000000-0005-0000-0000-0000CF020000}"/>
    <cellStyle name="20% - Accent2 4 2 3 2" xfId="4604" xr:uid="{00000000-0005-0000-0000-0000D0020000}"/>
    <cellStyle name="20% - Accent2 4 2 3 2 2" xfId="4603" xr:uid="{00000000-0005-0000-0000-0000D1020000}"/>
    <cellStyle name="20% - Accent2 4 2 3 2 3" xfId="4602" xr:uid="{00000000-0005-0000-0000-0000D2020000}"/>
    <cellStyle name="20% - Accent2 4 2 3 3" xfId="4601" xr:uid="{00000000-0005-0000-0000-0000D3020000}"/>
    <cellStyle name="20% - Accent2 4 2 3 3 2" xfId="4600" xr:uid="{00000000-0005-0000-0000-0000D4020000}"/>
    <cellStyle name="20% - Accent2 4 2 3 4" xfId="4599" xr:uid="{00000000-0005-0000-0000-0000D5020000}"/>
    <cellStyle name="20% - Accent2 4 2 4" xfId="4598" xr:uid="{00000000-0005-0000-0000-0000D6020000}"/>
    <cellStyle name="20% - Accent2 4 2 5" xfId="4597" xr:uid="{00000000-0005-0000-0000-0000D7020000}"/>
    <cellStyle name="20% - Accent2 4 3" xfId="4596" xr:uid="{00000000-0005-0000-0000-0000D8020000}"/>
    <cellStyle name="20% - Accent2 4 3 2" xfId="4595" xr:uid="{00000000-0005-0000-0000-0000D9020000}"/>
    <cellStyle name="20% - Accent2 4 3 2 2" xfId="4594" xr:uid="{00000000-0005-0000-0000-0000DA020000}"/>
    <cellStyle name="20% - Accent2 4 3 2 3" xfId="4593" xr:uid="{00000000-0005-0000-0000-0000DB020000}"/>
    <cellStyle name="20% - Accent2 4 3 3" xfId="4592" xr:uid="{00000000-0005-0000-0000-0000DC020000}"/>
    <cellStyle name="20% - Accent2 4 3 4" xfId="4591" xr:uid="{00000000-0005-0000-0000-0000DD020000}"/>
    <cellStyle name="20% - Accent2 4 3 4 2" xfId="4590" xr:uid="{00000000-0005-0000-0000-0000DE020000}"/>
    <cellStyle name="20% - Accent2 4 3 5" xfId="4589" xr:uid="{00000000-0005-0000-0000-0000DF020000}"/>
    <cellStyle name="20% - Accent2 4 4" xfId="4588" xr:uid="{00000000-0005-0000-0000-0000E0020000}"/>
    <cellStyle name="20% - Accent2 4 4 2" xfId="4587" xr:uid="{00000000-0005-0000-0000-0000E1020000}"/>
    <cellStyle name="20% - Accent2 4 4 2 2" xfId="4586" xr:uid="{00000000-0005-0000-0000-0000E2020000}"/>
    <cellStyle name="20% - Accent2 4 4 2 3" xfId="4585" xr:uid="{00000000-0005-0000-0000-0000E3020000}"/>
    <cellStyle name="20% - Accent2 4 4 3" xfId="4584" xr:uid="{00000000-0005-0000-0000-0000E4020000}"/>
    <cellStyle name="20% - Accent2 4 4 3 2" xfId="4583" xr:uid="{00000000-0005-0000-0000-0000E5020000}"/>
    <cellStyle name="20% - Accent2 4 4 4" xfId="4582" xr:uid="{00000000-0005-0000-0000-0000E6020000}"/>
    <cellStyle name="20% - Accent2 4 5" xfId="4581" xr:uid="{00000000-0005-0000-0000-0000E7020000}"/>
    <cellStyle name="20% - Accent2 4 5 2" xfId="4580" xr:uid="{00000000-0005-0000-0000-0000E8020000}"/>
    <cellStyle name="20% - Accent2 4 5 2 2" xfId="4579" xr:uid="{00000000-0005-0000-0000-0000E9020000}"/>
    <cellStyle name="20% - Accent2 4 5 2 3" xfId="4578" xr:uid="{00000000-0005-0000-0000-0000EA020000}"/>
    <cellStyle name="20% - Accent2 4 5 3" xfId="4577" xr:uid="{00000000-0005-0000-0000-0000EB020000}"/>
    <cellStyle name="20% - Accent2 4 5 3 2" xfId="4576" xr:uid="{00000000-0005-0000-0000-0000EC020000}"/>
    <cellStyle name="20% - Accent2 4 5 4" xfId="4575" xr:uid="{00000000-0005-0000-0000-0000ED020000}"/>
    <cellStyle name="20% - Accent2 4 6" xfId="4574" xr:uid="{00000000-0005-0000-0000-0000EE020000}"/>
    <cellStyle name="20% - Accent2 4 6 2" xfId="4573" xr:uid="{00000000-0005-0000-0000-0000EF020000}"/>
    <cellStyle name="20% - Accent2 4 6 3" xfId="4572" xr:uid="{00000000-0005-0000-0000-0000F0020000}"/>
    <cellStyle name="20% - Accent2 4 7" xfId="4571" xr:uid="{00000000-0005-0000-0000-0000F1020000}"/>
    <cellStyle name="20% - Accent2 4 8" xfId="4570" xr:uid="{00000000-0005-0000-0000-0000F2020000}"/>
    <cellStyle name="20% - Accent2 4 8 2" xfId="4569" xr:uid="{00000000-0005-0000-0000-0000F3020000}"/>
    <cellStyle name="20% - Accent2 4 9" xfId="4568" xr:uid="{00000000-0005-0000-0000-0000F4020000}"/>
    <cellStyle name="20% - Accent2 5" xfId="105" xr:uid="{00000000-0005-0000-0000-000020000000}"/>
    <cellStyle name="20% - Accent2 5 2" xfId="4566" xr:uid="{00000000-0005-0000-0000-0000F6020000}"/>
    <cellStyle name="20% - Accent2 5 2 2" xfId="4565" xr:uid="{00000000-0005-0000-0000-0000F7020000}"/>
    <cellStyle name="20% - Accent2 5 2 2 2" xfId="4564" xr:uid="{00000000-0005-0000-0000-0000F8020000}"/>
    <cellStyle name="20% - Accent2 5 2 2 2 2" xfId="4563" xr:uid="{00000000-0005-0000-0000-0000F9020000}"/>
    <cellStyle name="20% - Accent2 5 2 2 2 2 2" xfId="4562" xr:uid="{00000000-0005-0000-0000-0000FA020000}"/>
    <cellStyle name="20% - Accent2 5 2 2 2 2 3" xfId="4561" xr:uid="{00000000-0005-0000-0000-0000FB020000}"/>
    <cellStyle name="20% - Accent2 5 2 2 2 3" xfId="4560" xr:uid="{00000000-0005-0000-0000-0000FC020000}"/>
    <cellStyle name="20% - Accent2 5 2 2 2 3 2" xfId="4559" xr:uid="{00000000-0005-0000-0000-0000FD020000}"/>
    <cellStyle name="20% - Accent2 5 2 2 2 4" xfId="4558" xr:uid="{00000000-0005-0000-0000-0000FE020000}"/>
    <cellStyle name="20% - Accent2 5 2 2 3" xfId="4557" xr:uid="{00000000-0005-0000-0000-0000FF020000}"/>
    <cellStyle name="20% - Accent2 5 2 2 3 2" xfId="4556" xr:uid="{00000000-0005-0000-0000-000000030000}"/>
    <cellStyle name="20% - Accent2 5 2 2 3 3" xfId="4555" xr:uid="{00000000-0005-0000-0000-000001030000}"/>
    <cellStyle name="20% - Accent2 5 2 2 4" xfId="4554" xr:uid="{00000000-0005-0000-0000-000002030000}"/>
    <cellStyle name="20% - Accent2 5 2 2 5" xfId="4553" xr:uid="{00000000-0005-0000-0000-000003030000}"/>
    <cellStyle name="20% - Accent2 5 2 2 5 2" xfId="4552" xr:uid="{00000000-0005-0000-0000-000004030000}"/>
    <cellStyle name="20% - Accent2 5 2 2 6" xfId="4551" xr:uid="{00000000-0005-0000-0000-000005030000}"/>
    <cellStyle name="20% - Accent2 5 2 3" xfId="4550" xr:uid="{00000000-0005-0000-0000-000006030000}"/>
    <cellStyle name="20% - Accent2 5 2 3 2" xfId="4549" xr:uid="{00000000-0005-0000-0000-000007030000}"/>
    <cellStyle name="20% - Accent2 5 2 3 2 2" xfId="4548" xr:uid="{00000000-0005-0000-0000-000008030000}"/>
    <cellStyle name="20% - Accent2 5 2 3 2 3" xfId="4547" xr:uid="{00000000-0005-0000-0000-000009030000}"/>
    <cellStyle name="20% - Accent2 5 2 3 3" xfId="4546" xr:uid="{00000000-0005-0000-0000-00000A030000}"/>
    <cellStyle name="20% - Accent2 5 2 3 3 2" xfId="4545" xr:uid="{00000000-0005-0000-0000-00000B030000}"/>
    <cellStyle name="20% - Accent2 5 2 3 4" xfId="4544" xr:uid="{00000000-0005-0000-0000-00000C030000}"/>
    <cellStyle name="20% - Accent2 5 2 4" xfId="4543" xr:uid="{00000000-0005-0000-0000-00000D030000}"/>
    <cellStyle name="20% - Accent2 5 2 5" xfId="4542" xr:uid="{00000000-0005-0000-0000-00000E030000}"/>
    <cellStyle name="20% - Accent2 5 3" xfId="4541" xr:uid="{00000000-0005-0000-0000-00000F030000}"/>
    <cellStyle name="20% - Accent2 5 3 2" xfId="4540" xr:uid="{00000000-0005-0000-0000-000010030000}"/>
    <cellStyle name="20% - Accent2 5 3 2 2" xfId="4539" xr:uid="{00000000-0005-0000-0000-000011030000}"/>
    <cellStyle name="20% - Accent2 5 3 2 3" xfId="4538" xr:uid="{00000000-0005-0000-0000-000012030000}"/>
    <cellStyle name="20% - Accent2 5 3 3" xfId="4537" xr:uid="{00000000-0005-0000-0000-000013030000}"/>
    <cellStyle name="20% - Accent2 5 3 4" xfId="4536" xr:uid="{00000000-0005-0000-0000-000014030000}"/>
    <cellStyle name="20% - Accent2 5 3 4 2" xfId="4535" xr:uid="{00000000-0005-0000-0000-000015030000}"/>
    <cellStyle name="20% - Accent2 5 3 5" xfId="4534" xr:uid="{00000000-0005-0000-0000-000016030000}"/>
    <cellStyle name="20% - Accent2 5 4" xfId="4533" xr:uid="{00000000-0005-0000-0000-000017030000}"/>
    <cellStyle name="20% - Accent2 5 4 2" xfId="4532" xr:uid="{00000000-0005-0000-0000-000018030000}"/>
    <cellStyle name="20% - Accent2 5 4 2 2" xfId="4531" xr:uid="{00000000-0005-0000-0000-000019030000}"/>
    <cellStyle name="20% - Accent2 5 4 2 3" xfId="4530" xr:uid="{00000000-0005-0000-0000-00001A030000}"/>
    <cellStyle name="20% - Accent2 5 4 3" xfId="4529" xr:uid="{00000000-0005-0000-0000-00001B030000}"/>
    <cellStyle name="20% - Accent2 5 4 3 2" xfId="4528" xr:uid="{00000000-0005-0000-0000-00001C030000}"/>
    <cellStyle name="20% - Accent2 5 4 4" xfId="4527" xr:uid="{00000000-0005-0000-0000-00001D030000}"/>
    <cellStyle name="20% - Accent2 5 5" xfId="4526" xr:uid="{00000000-0005-0000-0000-00001E030000}"/>
    <cellStyle name="20% - Accent2 5 5 2" xfId="4525" xr:uid="{00000000-0005-0000-0000-00001F030000}"/>
    <cellStyle name="20% - Accent2 5 5 3" xfId="4524" xr:uid="{00000000-0005-0000-0000-000020030000}"/>
    <cellStyle name="20% - Accent2 5 6" xfId="4523" xr:uid="{00000000-0005-0000-0000-000021030000}"/>
    <cellStyle name="20% - Accent2 5 7" xfId="4522" xr:uid="{00000000-0005-0000-0000-000022030000}"/>
    <cellStyle name="20% - Accent2 5 7 2" xfId="4521" xr:uid="{00000000-0005-0000-0000-000023030000}"/>
    <cellStyle name="20% - Accent2 5 8" xfId="4520" xr:uid="{00000000-0005-0000-0000-000024030000}"/>
    <cellStyle name="20% - Accent2 5 9" xfId="4567" xr:uid="{00000000-0005-0000-0000-0000F5020000}"/>
    <cellStyle name="20% - Accent2 6" xfId="203" xr:uid="{00000000-0005-0000-0000-000021000000}"/>
    <cellStyle name="20% - Accent2 6 2" xfId="4519" xr:uid="{00000000-0005-0000-0000-000026030000}"/>
    <cellStyle name="20% - Accent2 6 2 2" xfId="4518" xr:uid="{00000000-0005-0000-0000-000027030000}"/>
    <cellStyle name="20% - Accent2 6 2 2 2" xfId="4517" xr:uid="{00000000-0005-0000-0000-000028030000}"/>
    <cellStyle name="20% - Accent2 6 2 2 2 2" xfId="4516" xr:uid="{00000000-0005-0000-0000-000029030000}"/>
    <cellStyle name="20% - Accent2 6 2 2 2 3" xfId="4515" xr:uid="{00000000-0005-0000-0000-00002A030000}"/>
    <cellStyle name="20% - Accent2 6 2 2 3" xfId="4514" xr:uid="{00000000-0005-0000-0000-00002B030000}"/>
    <cellStyle name="20% - Accent2 6 2 2 3 2" xfId="4513" xr:uid="{00000000-0005-0000-0000-00002C030000}"/>
    <cellStyle name="20% - Accent2 6 2 2 4" xfId="4512" xr:uid="{00000000-0005-0000-0000-00002D030000}"/>
    <cellStyle name="20% - Accent2 6 2 3" xfId="4511" xr:uid="{00000000-0005-0000-0000-00002E030000}"/>
    <cellStyle name="20% - Accent2 6 2 3 2" xfId="4510" xr:uid="{00000000-0005-0000-0000-00002F030000}"/>
    <cellStyle name="20% - Accent2 6 2 3 3" xfId="4509" xr:uid="{00000000-0005-0000-0000-000030030000}"/>
    <cellStyle name="20% - Accent2 6 2 4" xfId="4508" xr:uid="{00000000-0005-0000-0000-000031030000}"/>
    <cellStyle name="20% - Accent2 6 2 5" xfId="4507" xr:uid="{00000000-0005-0000-0000-000032030000}"/>
    <cellStyle name="20% - Accent2 6 2 5 2" xfId="4506" xr:uid="{00000000-0005-0000-0000-000033030000}"/>
    <cellStyle name="20% - Accent2 6 2 6" xfId="4505" xr:uid="{00000000-0005-0000-0000-000034030000}"/>
    <cellStyle name="20% - Accent2 6 3" xfId="4504" xr:uid="{00000000-0005-0000-0000-000035030000}"/>
    <cellStyle name="20% - Accent2 6 3 2" xfId="4503" xr:uid="{00000000-0005-0000-0000-000036030000}"/>
    <cellStyle name="20% - Accent2 6 3 2 2" xfId="4502" xr:uid="{00000000-0005-0000-0000-000037030000}"/>
    <cellStyle name="20% - Accent2 6 3 2 3" xfId="4501" xr:uid="{00000000-0005-0000-0000-000038030000}"/>
    <cellStyle name="20% - Accent2 6 3 3" xfId="4500" xr:uid="{00000000-0005-0000-0000-000039030000}"/>
    <cellStyle name="20% - Accent2 6 3 3 2" xfId="4499" xr:uid="{00000000-0005-0000-0000-00003A030000}"/>
    <cellStyle name="20% - Accent2 6 3 4" xfId="4498" xr:uid="{00000000-0005-0000-0000-00003B030000}"/>
    <cellStyle name="20% - Accent2 6 4" xfId="4497" xr:uid="{00000000-0005-0000-0000-00003C030000}"/>
    <cellStyle name="20% - Accent2 6 5" xfId="4496" xr:uid="{00000000-0005-0000-0000-00003D030000}"/>
    <cellStyle name="20% - Accent2 7" xfId="192" xr:uid="{00000000-0005-0000-0000-000022000000}"/>
    <cellStyle name="20% - Accent2 7 2" xfId="4495" xr:uid="{00000000-0005-0000-0000-00003F030000}"/>
    <cellStyle name="20% - Accent2 7 3" xfId="4494" xr:uid="{00000000-0005-0000-0000-000040030000}"/>
    <cellStyle name="20% - Accent2 7 4" xfId="4493" xr:uid="{00000000-0005-0000-0000-000041030000}"/>
    <cellStyle name="20% - Accent2 8" xfId="4492" xr:uid="{00000000-0005-0000-0000-000042030000}"/>
    <cellStyle name="20% - Accent2 8 2" xfId="4491" xr:uid="{00000000-0005-0000-0000-000043030000}"/>
    <cellStyle name="20% - Accent2 8 2 2" xfId="4490" xr:uid="{00000000-0005-0000-0000-000044030000}"/>
    <cellStyle name="20% - Accent2 8 2 3" xfId="4489" xr:uid="{00000000-0005-0000-0000-000045030000}"/>
    <cellStyle name="20% - Accent2 8 2 3 2" xfId="4488" xr:uid="{00000000-0005-0000-0000-000046030000}"/>
    <cellStyle name="20% - Accent2 8 3" xfId="4487" xr:uid="{00000000-0005-0000-0000-000047030000}"/>
    <cellStyle name="20% - Accent2 8 4" xfId="4486" xr:uid="{00000000-0005-0000-0000-000048030000}"/>
    <cellStyle name="20% - Accent2 8 4 2" xfId="4485" xr:uid="{00000000-0005-0000-0000-000049030000}"/>
    <cellStyle name="20% - Accent2 8 5" xfId="4484" xr:uid="{00000000-0005-0000-0000-00004A030000}"/>
    <cellStyle name="20% - Accent2 9" xfId="4483" xr:uid="{00000000-0005-0000-0000-00004B030000}"/>
    <cellStyle name="20% - Accent2 9 2" xfId="4482" xr:uid="{00000000-0005-0000-0000-00004C030000}"/>
    <cellStyle name="20% - Accent2 9 2 2" xfId="4481" xr:uid="{00000000-0005-0000-0000-00004D030000}"/>
    <cellStyle name="20% - Accent2 9 2 3" xfId="4480" xr:uid="{00000000-0005-0000-0000-00004E030000}"/>
    <cellStyle name="20% - Accent2 9 3" xfId="4479" xr:uid="{00000000-0005-0000-0000-00004F030000}"/>
    <cellStyle name="20% - Accent2 9 4" xfId="4478" xr:uid="{00000000-0005-0000-0000-000050030000}"/>
    <cellStyle name="20% - Accent2 9 4 2" xfId="4477" xr:uid="{00000000-0005-0000-0000-000051030000}"/>
    <cellStyle name="20% - Accent2 9 5" xfId="4476" xr:uid="{00000000-0005-0000-0000-000052030000}"/>
    <cellStyle name="20% - Accent3" xfId="90" builtinId="38" customBuiltin="1"/>
    <cellStyle name="20% - Accent3 10" xfId="4475" xr:uid="{00000000-0005-0000-0000-000053030000}"/>
    <cellStyle name="20% - Accent3 10 2" xfId="4474" xr:uid="{00000000-0005-0000-0000-000054030000}"/>
    <cellStyle name="20% - Accent3 10 2 2" xfId="4473" xr:uid="{00000000-0005-0000-0000-000055030000}"/>
    <cellStyle name="20% - Accent3 10 2 3" xfId="4472" xr:uid="{00000000-0005-0000-0000-000056030000}"/>
    <cellStyle name="20% - Accent3 10 3" xfId="4471" xr:uid="{00000000-0005-0000-0000-000057030000}"/>
    <cellStyle name="20% - Accent3 10 4" xfId="4470" xr:uid="{00000000-0005-0000-0000-000058030000}"/>
    <cellStyle name="20% - Accent3 10 4 2" xfId="4469" xr:uid="{00000000-0005-0000-0000-000059030000}"/>
    <cellStyle name="20% - Accent3 10 5" xfId="4468" xr:uid="{00000000-0005-0000-0000-00005A030000}"/>
    <cellStyle name="20% - Accent3 11" xfId="4467" xr:uid="{00000000-0005-0000-0000-00005B030000}"/>
    <cellStyle name="20% - Accent3 11 2" xfId="4466" xr:uid="{00000000-0005-0000-0000-00005C030000}"/>
    <cellStyle name="20% - Accent3 11 3" xfId="4465" xr:uid="{00000000-0005-0000-0000-00005D030000}"/>
    <cellStyle name="20% - Accent3 11 3 2" xfId="4464" xr:uid="{00000000-0005-0000-0000-00005E030000}"/>
    <cellStyle name="20% - Accent3 12" xfId="4463" xr:uid="{00000000-0005-0000-0000-00005F030000}"/>
    <cellStyle name="20% - Accent3 12 2" xfId="4462" xr:uid="{00000000-0005-0000-0000-000060030000}"/>
    <cellStyle name="20% - Accent3 12 3" xfId="4461" xr:uid="{00000000-0005-0000-0000-000061030000}"/>
    <cellStyle name="20% - Accent3 13" xfId="4460" xr:uid="{00000000-0005-0000-0000-000062030000}"/>
    <cellStyle name="20% - Accent3 13 2" xfId="4459" xr:uid="{00000000-0005-0000-0000-000063030000}"/>
    <cellStyle name="20% - Accent3 13 3" xfId="4458" xr:uid="{00000000-0005-0000-0000-000064030000}"/>
    <cellStyle name="20% - Accent3 14" xfId="4457" xr:uid="{00000000-0005-0000-0000-000065030000}"/>
    <cellStyle name="20% - Accent3 14 2" xfId="4456" xr:uid="{00000000-0005-0000-0000-000066030000}"/>
    <cellStyle name="20% - Accent3 15" xfId="4455" xr:uid="{00000000-0005-0000-0000-000067030000}"/>
    <cellStyle name="20% - Accent3 16" xfId="4454" xr:uid="{00000000-0005-0000-0000-000068030000}"/>
    <cellStyle name="20% - Accent3 2" xfId="195" xr:uid="{00000000-0005-0000-0000-000023000000}"/>
    <cellStyle name="20% - Accent3 2 2" xfId="4453" xr:uid="{00000000-0005-0000-0000-00006A030000}"/>
    <cellStyle name="20% - Accent3 2 3" xfId="4452" xr:uid="{00000000-0005-0000-0000-00006B030000}"/>
    <cellStyle name="20% - Accent3 2 3 2" xfId="4451" xr:uid="{00000000-0005-0000-0000-00006C030000}"/>
    <cellStyle name="20% - Accent3 2 3 2 2" xfId="4450" xr:uid="{00000000-0005-0000-0000-00006D030000}"/>
    <cellStyle name="20% - Accent3 2 3 2 2 2" xfId="4449" xr:uid="{00000000-0005-0000-0000-00006E030000}"/>
    <cellStyle name="20% - Accent3 2 3 2 2 2 2" xfId="4448" xr:uid="{00000000-0005-0000-0000-00006F030000}"/>
    <cellStyle name="20% - Accent3 2 3 2 2 2 3" xfId="4447" xr:uid="{00000000-0005-0000-0000-000070030000}"/>
    <cellStyle name="20% - Accent3 2 3 2 2 3" xfId="4446" xr:uid="{00000000-0005-0000-0000-000071030000}"/>
    <cellStyle name="20% - Accent3 2 3 2 2 3 2" xfId="4445" xr:uid="{00000000-0005-0000-0000-000072030000}"/>
    <cellStyle name="20% - Accent3 2 3 2 2 4" xfId="4444" xr:uid="{00000000-0005-0000-0000-000073030000}"/>
    <cellStyle name="20% - Accent3 2 3 2 3" xfId="4443" xr:uid="{00000000-0005-0000-0000-000074030000}"/>
    <cellStyle name="20% - Accent3 2 3 2 3 2" xfId="4442" xr:uid="{00000000-0005-0000-0000-000075030000}"/>
    <cellStyle name="20% - Accent3 2 3 2 3 2 2" xfId="4441" xr:uid="{00000000-0005-0000-0000-000076030000}"/>
    <cellStyle name="20% - Accent3 2 3 2 3 2 3" xfId="4440" xr:uid="{00000000-0005-0000-0000-000077030000}"/>
    <cellStyle name="20% - Accent3 2 3 2 3 3" xfId="4439" xr:uid="{00000000-0005-0000-0000-000078030000}"/>
    <cellStyle name="20% - Accent3 2 3 2 3 3 2" xfId="4438" xr:uid="{00000000-0005-0000-0000-000079030000}"/>
    <cellStyle name="20% - Accent3 2 3 2 3 4" xfId="4437" xr:uid="{00000000-0005-0000-0000-00007A030000}"/>
    <cellStyle name="20% - Accent3 2 3 2 4" xfId="4436" xr:uid="{00000000-0005-0000-0000-00007B030000}"/>
    <cellStyle name="20% - Accent3 2 3 2 4 2" xfId="4435" xr:uid="{00000000-0005-0000-0000-00007C030000}"/>
    <cellStyle name="20% - Accent3 2 3 2 4 3" xfId="4434" xr:uid="{00000000-0005-0000-0000-00007D030000}"/>
    <cellStyle name="20% - Accent3 2 3 2 5" xfId="5563" xr:uid="{00000000-0005-0000-0000-00007E030000}"/>
    <cellStyle name="20% - Accent3 2 3 2 6" xfId="5578" xr:uid="{00000000-0005-0000-0000-00007F030000}"/>
    <cellStyle name="20% - Accent3 2 3 2 6 2" xfId="5532" xr:uid="{00000000-0005-0000-0000-000080030000}"/>
    <cellStyle name="20% - Accent3 2 3 2 7" xfId="4433" xr:uid="{00000000-0005-0000-0000-000081030000}"/>
    <cellStyle name="20% - Accent3 2 3 3" xfId="4432" xr:uid="{00000000-0005-0000-0000-000082030000}"/>
    <cellStyle name="20% - Accent3 2 3 3 2" xfId="5577" xr:uid="{00000000-0005-0000-0000-000083030000}"/>
    <cellStyle name="20% - Accent3 2 3 3 2 2" xfId="5531" xr:uid="{00000000-0005-0000-0000-000084030000}"/>
    <cellStyle name="20% - Accent3 2 3 3 2 3" xfId="4431" xr:uid="{00000000-0005-0000-0000-000085030000}"/>
    <cellStyle name="20% - Accent3 2 3 3 3" xfId="5576" xr:uid="{00000000-0005-0000-0000-000086030000}"/>
    <cellStyle name="20% - Accent3 2 3 3 3 2" xfId="5530" xr:uid="{00000000-0005-0000-0000-000087030000}"/>
    <cellStyle name="20% - Accent3 2 3 3 4" xfId="4430" xr:uid="{00000000-0005-0000-0000-000088030000}"/>
    <cellStyle name="20% - Accent3 2 3 4" xfId="5575" xr:uid="{00000000-0005-0000-0000-000089030000}"/>
    <cellStyle name="20% - Accent3 2 3 4 2" xfId="5529" xr:uid="{00000000-0005-0000-0000-00008A030000}"/>
    <cellStyle name="20% - Accent3 2 3 4 2 2" xfId="4429" xr:uid="{00000000-0005-0000-0000-00008B030000}"/>
    <cellStyle name="20% - Accent3 2 3 4 2 3" xfId="4428" xr:uid="{00000000-0005-0000-0000-00008C030000}"/>
    <cellStyle name="20% - Accent3 2 3 4 3" xfId="4427" xr:uid="{00000000-0005-0000-0000-00008D030000}"/>
    <cellStyle name="20% - Accent3 2 3 4 3 2" xfId="5574" xr:uid="{00000000-0005-0000-0000-00008E030000}"/>
    <cellStyle name="20% - Accent3 2 3 4 4" xfId="5528" xr:uid="{00000000-0005-0000-0000-00008F030000}"/>
    <cellStyle name="20% - Accent3 2 3 5" xfId="4426" xr:uid="{00000000-0005-0000-0000-000090030000}"/>
    <cellStyle name="20% - Accent3 2 3 5 2" xfId="4425" xr:uid="{00000000-0005-0000-0000-000091030000}"/>
    <cellStyle name="20% - Accent3 2 3 5 3" xfId="4424" xr:uid="{00000000-0005-0000-0000-000092030000}"/>
    <cellStyle name="20% - Accent3 2 3 6" xfId="5573" xr:uid="{00000000-0005-0000-0000-000093030000}"/>
    <cellStyle name="20% - Accent3 2 3 7" xfId="5527" xr:uid="{00000000-0005-0000-0000-000094030000}"/>
    <cellStyle name="20% - Accent3 2 3 7 2" xfId="4423" xr:uid="{00000000-0005-0000-0000-000095030000}"/>
    <cellStyle name="20% - Accent3 2 3 8" xfId="4422" xr:uid="{00000000-0005-0000-0000-000096030000}"/>
    <cellStyle name="20% - Accent3 2 4" xfId="4421" xr:uid="{00000000-0005-0000-0000-000097030000}"/>
    <cellStyle name="20% - Accent3 2 4 2" xfId="4420" xr:uid="{00000000-0005-0000-0000-000098030000}"/>
    <cellStyle name="20% - Accent3 2 4 2 2" xfId="5572" xr:uid="{00000000-0005-0000-0000-000099030000}"/>
    <cellStyle name="20% - Accent3 2 4 2 2 2" xfId="5526" xr:uid="{00000000-0005-0000-0000-00009A030000}"/>
    <cellStyle name="20% - Accent3 2 4 2 2 2 2" xfId="4419" xr:uid="{00000000-0005-0000-0000-00009B030000}"/>
    <cellStyle name="20% - Accent3 2 4 2 2 2 3" xfId="4418" xr:uid="{00000000-0005-0000-0000-00009C030000}"/>
    <cellStyle name="20% - Accent3 2 4 2 2 3" xfId="4417" xr:uid="{00000000-0005-0000-0000-00009D030000}"/>
    <cellStyle name="20% - Accent3 2 4 2 2 3 2" xfId="5567" xr:uid="{00000000-0005-0000-0000-00009E030000}"/>
    <cellStyle name="20% - Accent3 2 4 2 2 4" xfId="5517" xr:uid="{00000000-0005-0000-0000-00009F030000}"/>
    <cellStyle name="20% - Accent3 2 4 2 3" xfId="5571" xr:uid="{00000000-0005-0000-0000-0000A0030000}"/>
    <cellStyle name="20% - Accent3 2 4 2 3 2" xfId="5525" xr:uid="{00000000-0005-0000-0000-0000A1030000}"/>
    <cellStyle name="20% - Accent3 2 4 2 3 2 2" xfId="4416" xr:uid="{00000000-0005-0000-0000-0000A2030000}"/>
    <cellStyle name="20% - Accent3 2 4 2 3 2 3" xfId="5570" xr:uid="{00000000-0005-0000-0000-0000A3030000}"/>
    <cellStyle name="20% - Accent3 2 4 2 3 3" xfId="5524" xr:uid="{00000000-0005-0000-0000-0000A4030000}"/>
    <cellStyle name="20% - Accent3 2 4 2 3 3 2" xfId="4415" xr:uid="{00000000-0005-0000-0000-0000A5030000}"/>
    <cellStyle name="20% - Accent3 2 4 2 3 4" xfId="4414" xr:uid="{00000000-0005-0000-0000-0000A6030000}"/>
    <cellStyle name="20% - Accent3 2 4 2 4" xfId="4413" xr:uid="{00000000-0005-0000-0000-0000A7030000}"/>
    <cellStyle name="20% - Accent3 2 4 2 4 2" xfId="4412" xr:uid="{00000000-0005-0000-0000-0000A8030000}"/>
    <cellStyle name="20% - Accent3 2 4 2 4 3" xfId="4411" xr:uid="{00000000-0005-0000-0000-0000A9030000}"/>
    <cellStyle name="20% - Accent3 2 4 2 5" xfId="4410" xr:uid="{00000000-0005-0000-0000-0000AA030000}"/>
    <cellStyle name="20% - Accent3 2 4 2 6" xfId="4409" xr:uid="{00000000-0005-0000-0000-0000AB030000}"/>
    <cellStyle name="20% - Accent3 2 4 2 6 2" xfId="4408" xr:uid="{00000000-0005-0000-0000-0000AC030000}"/>
    <cellStyle name="20% - Accent3 2 4 2 7" xfId="4407" xr:uid="{00000000-0005-0000-0000-0000AD030000}"/>
    <cellStyle name="20% - Accent3 2 4 3" xfId="4406" xr:uid="{00000000-0005-0000-0000-0000AE030000}"/>
    <cellStyle name="20% - Accent3 2 4 3 2" xfId="4405" xr:uid="{00000000-0005-0000-0000-0000AF030000}"/>
    <cellStyle name="20% - Accent3 2 4 3 2 2" xfId="4404" xr:uid="{00000000-0005-0000-0000-0000B0030000}"/>
    <cellStyle name="20% - Accent3 2 4 3 2 3" xfId="4403" xr:uid="{00000000-0005-0000-0000-0000B1030000}"/>
    <cellStyle name="20% - Accent3 2 4 3 3" xfId="4402" xr:uid="{00000000-0005-0000-0000-0000B2030000}"/>
    <cellStyle name="20% - Accent3 2 4 3 3 2" xfId="4401" xr:uid="{00000000-0005-0000-0000-0000B3030000}"/>
    <cellStyle name="20% - Accent3 2 4 3 4" xfId="4400" xr:uid="{00000000-0005-0000-0000-0000B4030000}"/>
    <cellStyle name="20% - Accent3 2 4 4" xfId="4399" xr:uid="{00000000-0005-0000-0000-0000B5030000}"/>
    <cellStyle name="20% - Accent3 2 4 4 2" xfId="4398" xr:uid="{00000000-0005-0000-0000-0000B6030000}"/>
    <cellStyle name="20% - Accent3 2 4 4 2 2" xfId="4397" xr:uid="{00000000-0005-0000-0000-0000B7030000}"/>
    <cellStyle name="20% - Accent3 2 4 4 2 3" xfId="4396" xr:uid="{00000000-0005-0000-0000-0000B8030000}"/>
    <cellStyle name="20% - Accent3 2 4 4 3" xfId="4395" xr:uid="{00000000-0005-0000-0000-0000B9030000}"/>
    <cellStyle name="20% - Accent3 2 4 4 3 2" xfId="4394" xr:uid="{00000000-0005-0000-0000-0000BA030000}"/>
    <cellStyle name="20% - Accent3 2 4 4 4" xfId="4393" xr:uid="{00000000-0005-0000-0000-0000BB030000}"/>
    <cellStyle name="20% - Accent3 2 4 5" xfId="4392" xr:uid="{00000000-0005-0000-0000-0000BC030000}"/>
    <cellStyle name="20% - Accent3 2 4 5 2" xfId="4391" xr:uid="{00000000-0005-0000-0000-0000BD030000}"/>
    <cellStyle name="20% - Accent3 2 4 5 3" xfId="4390" xr:uid="{00000000-0005-0000-0000-0000BE030000}"/>
    <cellStyle name="20% - Accent3 2 4 6" xfId="4389" xr:uid="{00000000-0005-0000-0000-0000BF030000}"/>
    <cellStyle name="20% - Accent3 2 4 7" xfId="4388" xr:uid="{00000000-0005-0000-0000-0000C0030000}"/>
    <cellStyle name="20% - Accent3 2 4 7 2" xfId="4387" xr:uid="{00000000-0005-0000-0000-0000C1030000}"/>
    <cellStyle name="20% - Accent3 2 4 8" xfId="4386" xr:uid="{00000000-0005-0000-0000-0000C2030000}"/>
    <cellStyle name="20% - Accent3 2 5" xfId="4385" xr:uid="{00000000-0005-0000-0000-0000C3030000}"/>
    <cellStyle name="20% - Accent3 2 5 2" xfId="4384" xr:uid="{00000000-0005-0000-0000-0000C4030000}"/>
    <cellStyle name="20% - Accent3 2 5 2 2" xfId="4383" xr:uid="{00000000-0005-0000-0000-0000C5030000}"/>
    <cellStyle name="20% - Accent3 2 5 2 2 2" xfId="4382" xr:uid="{00000000-0005-0000-0000-0000C6030000}"/>
    <cellStyle name="20% - Accent3 2 5 2 2 2 2" xfId="4381" xr:uid="{00000000-0005-0000-0000-0000C7030000}"/>
    <cellStyle name="20% - Accent3 2 5 2 2 2 3" xfId="4380" xr:uid="{00000000-0005-0000-0000-0000C8030000}"/>
    <cellStyle name="20% - Accent3 2 5 2 2 3" xfId="4379" xr:uid="{00000000-0005-0000-0000-0000C9030000}"/>
    <cellStyle name="20% - Accent3 2 5 2 2 3 2" xfId="4378" xr:uid="{00000000-0005-0000-0000-0000CA030000}"/>
    <cellStyle name="20% - Accent3 2 5 2 2 4" xfId="4377" xr:uid="{00000000-0005-0000-0000-0000CB030000}"/>
    <cellStyle name="20% - Accent3 2 5 2 3" xfId="4376" xr:uid="{00000000-0005-0000-0000-0000CC030000}"/>
    <cellStyle name="20% - Accent3 2 5 2 3 2" xfId="4375" xr:uid="{00000000-0005-0000-0000-0000CD030000}"/>
    <cellStyle name="20% - Accent3 2 5 2 3 2 2" xfId="4374" xr:uid="{00000000-0005-0000-0000-0000CE030000}"/>
    <cellStyle name="20% - Accent3 2 5 2 3 2 3" xfId="4373" xr:uid="{00000000-0005-0000-0000-0000CF030000}"/>
    <cellStyle name="20% - Accent3 2 5 2 3 3" xfId="4372" xr:uid="{00000000-0005-0000-0000-0000D0030000}"/>
    <cellStyle name="20% - Accent3 2 5 2 3 3 2" xfId="4371" xr:uid="{00000000-0005-0000-0000-0000D1030000}"/>
    <cellStyle name="20% - Accent3 2 5 2 3 4" xfId="4370" xr:uid="{00000000-0005-0000-0000-0000D2030000}"/>
    <cellStyle name="20% - Accent3 2 5 2 4" xfId="4369" xr:uid="{00000000-0005-0000-0000-0000D3030000}"/>
    <cellStyle name="20% - Accent3 2 5 2 4 2" xfId="4368" xr:uid="{00000000-0005-0000-0000-0000D4030000}"/>
    <cellStyle name="20% - Accent3 2 5 2 4 3" xfId="4367" xr:uid="{00000000-0005-0000-0000-0000D5030000}"/>
    <cellStyle name="20% - Accent3 2 5 2 5" xfId="4366" xr:uid="{00000000-0005-0000-0000-0000D6030000}"/>
    <cellStyle name="20% - Accent3 2 5 2 6" xfId="4365" xr:uid="{00000000-0005-0000-0000-0000D7030000}"/>
    <cellStyle name="20% - Accent3 2 5 2 6 2" xfId="4364" xr:uid="{00000000-0005-0000-0000-0000D8030000}"/>
    <cellStyle name="20% - Accent3 2 5 2 7" xfId="4363" xr:uid="{00000000-0005-0000-0000-0000D9030000}"/>
    <cellStyle name="20% - Accent3 2 5 3" xfId="4362" xr:uid="{00000000-0005-0000-0000-0000DA030000}"/>
    <cellStyle name="20% - Accent3 2 5 3 2" xfId="4361" xr:uid="{00000000-0005-0000-0000-0000DB030000}"/>
    <cellStyle name="20% - Accent3 2 5 3 2 2" xfId="4360" xr:uid="{00000000-0005-0000-0000-0000DC030000}"/>
    <cellStyle name="20% - Accent3 2 5 3 2 3" xfId="4359" xr:uid="{00000000-0005-0000-0000-0000DD030000}"/>
    <cellStyle name="20% - Accent3 2 5 3 3" xfId="4358" xr:uid="{00000000-0005-0000-0000-0000DE030000}"/>
    <cellStyle name="20% - Accent3 2 5 3 3 2" xfId="4357" xr:uid="{00000000-0005-0000-0000-0000DF030000}"/>
    <cellStyle name="20% - Accent3 2 5 3 4" xfId="4356" xr:uid="{00000000-0005-0000-0000-0000E0030000}"/>
    <cellStyle name="20% - Accent3 2 5 4" xfId="4355" xr:uid="{00000000-0005-0000-0000-0000E1030000}"/>
    <cellStyle name="20% - Accent3 2 5 4 2" xfId="4354" xr:uid="{00000000-0005-0000-0000-0000E2030000}"/>
    <cellStyle name="20% - Accent3 2 5 4 2 2" xfId="4353" xr:uid="{00000000-0005-0000-0000-0000E3030000}"/>
    <cellStyle name="20% - Accent3 2 5 4 2 3" xfId="4352" xr:uid="{00000000-0005-0000-0000-0000E4030000}"/>
    <cellStyle name="20% - Accent3 2 5 4 3" xfId="4351" xr:uid="{00000000-0005-0000-0000-0000E5030000}"/>
    <cellStyle name="20% - Accent3 2 5 4 3 2" xfId="4350" xr:uid="{00000000-0005-0000-0000-0000E6030000}"/>
    <cellStyle name="20% - Accent3 2 5 4 4" xfId="4349" xr:uid="{00000000-0005-0000-0000-0000E7030000}"/>
    <cellStyle name="20% - Accent3 2 5 5" xfId="4348" xr:uid="{00000000-0005-0000-0000-0000E8030000}"/>
    <cellStyle name="20% - Accent3 2 5 5 2" xfId="4347" xr:uid="{00000000-0005-0000-0000-0000E9030000}"/>
    <cellStyle name="20% - Accent3 2 5 5 3" xfId="4346" xr:uid="{00000000-0005-0000-0000-0000EA030000}"/>
    <cellStyle name="20% - Accent3 2 5 6" xfId="4345" xr:uid="{00000000-0005-0000-0000-0000EB030000}"/>
    <cellStyle name="20% - Accent3 2 5 7" xfId="4344" xr:uid="{00000000-0005-0000-0000-0000EC030000}"/>
    <cellStyle name="20% - Accent3 2 5 7 2" xfId="4343" xr:uid="{00000000-0005-0000-0000-0000ED030000}"/>
    <cellStyle name="20% - Accent3 2 5 8" xfId="4342" xr:uid="{00000000-0005-0000-0000-0000EE030000}"/>
    <cellStyle name="20% - Accent3 2 6" xfId="4341" xr:uid="{00000000-0005-0000-0000-0000EF030000}"/>
    <cellStyle name="20% - Accent3 2 6 2" xfId="4340" xr:uid="{00000000-0005-0000-0000-0000F0030000}"/>
    <cellStyle name="20% - Accent3 2 6 2 2" xfId="4339" xr:uid="{00000000-0005-0000-0000-0000F1030000}"/>
    <cellStyle name="20% - Accent3 2 6 2 2 2" xfId="4338" xr:uid="{00000000-0005-0000-0000-0000F2030000}"/>
    <cellStyle name="20% - Accent3 2 6 2 2 2 2" xfId="4337" xr:uid="{00000000-0005-0000-0000-0000F3030000}"/>
    <cellStyle name="20% - Accent3 2 6 2 2 2 3" xfId="4336" xr:uid="{00000000-0005-0000-0000-0000F4030000}"/>
    <cellStyle name="20% - Accent3 2 6 2 2 3" xfId="4335" xr:uid="{00000000-0005-0000-0000-0000F5030000}"/>
    <cellStyle name="20% - Accent3 2 6 2 2 3 2" xfId="4334" xr:uid="{00000000-0005-0000-0000-0000F6030000}"/>
    <cellStyle name="20% - Accent3 2 6 2 2 4" xfId="4333" xr:uid="{00000000-0005-0000-0000-0000F7030000}"/>
    <cellStyle name="20% - Accent3 2 6 2 3" xfId="4332" xr:uid="{00000000-0005-0000-0000-0000F8030000}"/>
    <cellStyle name="20% - Accent3 2 6 2 3 2" xfId="4331" xr:uid="{00000000-0005-0000-0000-0000F9030000}"/>
    <cellStyle name="20% - Accent3 2 6 2 3 2 2" xfId="4330" xr:uid="{00000000-0005-0000-0000-0000FA030000}"/>
    <cellStyle name="20% - Accent3 2 6 2 3 2 3" xfId="4329" xr:uid="{00000000-0005-0000-0000-0000FB030000}"/>
    <cellStyle name="20% - Accent3 2 6 2 3 3" xfId="4328" xr:uid="{00000000-0005-0000-0000-0000FC030000}"/>
    <cellStyle name="20% - Accent3 2 6 2 3 3 2" xfId="4327" xr:uid="{00000000-0005-0000-0000-0000FD030000}"/>
    <cellStyle name="20% - Accent3 2 6 2 3 4" xfId="4326" xr:uid="{00000000-0005-0000-0000-0000FE030000}"/>
    <cellStyle name="20% - Accent3 2 6 2 4" xfId="4325" xr:uid="{00000000-0005-0000-0000-0000FF030000}"/>
    <cellStyle name="20% - Accent3 2 6 2 4 2" xfId="4324" xr:uid="{00000000-0005-0000-0000-000000040000}"/>
    <cellStyle name="20% - Accent3 2 6 2 4 3" xfId="4323" xr:uid="{00000000-0005-0000-0000-000001040000}"/>
    <cellStyle name="20% - Accent3 2 6 2 5" xfId="4322" xr:uid="{00000000-0005-0000-0000-000002040000}"/>
    <cellStyle name="20% - Accent3 2 6 2 6" xfId="4321" xr:uid="{00000000-0005-0000-0000-000003040000}"/>
    <cellStyle name="20% - Accent3 2 6 2 6 2" xfId="4320" xr:uid="{00000000-0005-0000-0000-000004040000}"/>
    <cellStyle name="20% - Accent3 2 6 2 7" xfId="4319" xr:uid="{00000000-0005-0000-0000-000005040000}"/>
    <cellStyle name="20% - Accent3 2 6 3" xfId="4318" xr:uid="{00000000-0005-0000-0000-000006040000}"/>
    <cellStyle name="20% - Accent3 2 6 3 2" xfId="4317" xr:uid="{00000000-0005-0000-0000-000007040000}"/>
    <cellStyle name="20% - Accent3 2 6 3 2 2" xfId="4316" xr:uid="{00000000-0005-0000-0000-000008040000}"/>
    <cellStyle name="20% - Accent3 2 6 3 2 3" xfId="4315" xr:uid="{00000000-0005-0000-0000-000009040000}"/>
    <cellStyle name="20% - Accent3 2 6 3 3" xfId="4314" xr:uid="{00000000-0005-0000-0000-00000A040000}"/>
    <cellStyle name="20% - Accent3 2 6 3 3 2" xfId="4313" xr:uid="{00000000-0005-0000-0000-00000B040000}"/>
    <cellStyle name="20% - Accent3 2 6 3 4" xfId="4312" xr:uid="{00000000-0005-0000-0000-00000C040000}"/>
    <cellStyle name="20% - Accent3 2 6 4" xfId="4311" xr:uid="{00000000-0005-0000-0000-00000D040000}"/>
    <cellStyle name="20% - Accent3 2 6 4 2" xfId="4310" xr:uid="{00000000-0005-0000-0000-00000E040000}"/>
    <cellStyle name="20% - Accent3 2 6 4 2 2" xfId="4309" xr:uid="{00000000-0005-0000-0000-00000F040000}"/>
    <cellStyle name="20% - Accent3 2 6 4 2 3" xfId="4308" xr:uid="{00000000-0005-0000-0000-000010040000}"/>
    <cellStyle name="20% - Accent3 2 6 4 3" xfId="4307" xr:uid="{00000000-0005-0000-0000-000011040000}"/>
    <cellStyle name="20% - Accent3 2 6 4 3 2" xfId="4306" xr:uid="{00000000-0005-0000-0000-000012040000}"/>
    <cellStyle name="20% - Accent3 2 6 4 4" xfId="4305" xr:uid="{00000000-0005-0000-0000-000013040000}"/>
    <cellStyle name="20% - Accent3 2 6 5" xfId="4304" xr:uid="{00000000-0005-0000-0000-000014040000}"/>
    <cellStyle name="20% - Accent3 2 6 5 2" xfId="4303" xr:uid="{00000000-0005-0000-0000-000015040000}"/>
    <cellStyle name="20% - Accent3 2 6 5 3" xfId="4302" xr:uid="{00000000-0005-0000-0000-000016040000}"/>
    <cellStyle name="20% - Accent3 2 6 6" xfId="4301" xr:uid="{00000000-0005-0000-0000-000017040000}"/>
    <cellStyle name="20% - Accent3 2 6 7" xfId="4300" xr:uid="{00000000-0005-0000-0000-000018040000}"/>
    <cellStyle name="20% - Accent3 2 6 7 2" xfId="4299" xr:uid="{00000000-0005-0000-0000-000019040000}"/>
    <cellStyle name="20% - Accent3 2 6 8" xfId="4298" xr:uid="{00000000-0005-0000-0000-00001A040000}"/>
    <cellStyle name="20% - Accent3 2 7" xfId="4297" xr:uid="{00000000-0005-0000-0000-00001B040000}"/>
    <cellStyle name="20% - Accent3 2 7 2" xfId="4296" xr:uid="{00000000-0005-0000-0000-00001C040000}"/>
    <cellStyle name="20% - Accent3 2 7 2 2" xfId="4295" xr:uid="{00000000-0005-0000-0000-00001D040000}"/>
    <cellStyle name="20% - Accent3 2 7 2 3" xfId="4294" xr:uid="{00000000-0005-0000-0000-00001E040000}"/>
    <cellStyle name="20% - Accent3 2 7 3" xfId="4293" xr:uid="{00000000-0005-0000-0000-00001F040000}"/>
    <cellStyle name="20% - Accent3 2 7 3 2" xfId="4292" xr:uid="{00000000-0005-0000-0000-000020040000}"/>
    <cellStyle name="20% - Accent3 2 7 4" xfId="4291" xr:uid="{00000000-0005-0000-0000-000021040000}"/>
    <cellStyle name="20% - Accent3 3" xfId="187" xr:uid="{00000000-0005-0000-0000-000024000000}"/>
    <cellStyle name="20% - Accent3 3 10" xfId="4290" xr:uid="{00000000-0005-0000-0000-000022040000}"/>
    <cellStyle name="20% - Accent3 3 2" xfId="4289" xr:uid="{00000000-0005-0000-0000-000023040000}"/>
    <cellStyle name="20% - Accent3 3 2 2" xfId="4288" xr:uid="{00000000-0005-0000-0000-000024040000}"/>
    <cellStyle name="20% - Accent3 3 2 2 2" xfId="4287" xr:uid="{00000000-0005-0000-0000-000025040000}"/>
    <cellStyle name="20% - Accent3 3 2 2 2 2" xfId="4286" xr:uid="{00000000-0005-0000-0000-000026040000}"/>
    <cellStyle name="20% - Accent3 3 2 2 2 2 2" xfId="4285" xr:uid="{00000000-0005-0000-0000-000027040000}"/>
    <cellStyle name="20% - Accent3 3 2 2 2 2 3" xfId="4284" xr:uid="{00000000-0005-0000-0000-000028040000}"/>
    <cellStyle name="20% - Accent3 3 2 2 2 3" xfId="4283" xr:uid="{00000000-0005-0000-0000-000029040000}"/>
    <cellStyle name="20% - Accent3 3 2 2 2 3 2" xfId="4282" xr:uid="{00000000-0005-0000-0000-00002A040000}"/>
    <cellStyle name="20% - Accent3 3 2 2 2 4" xfId="4281" xr:uid="{00000000-0005-0000-0000-00002B040000}"/>
    <cellStyle name="20% - Accent3 3 2 2 3" xfId="4280" xr:uid="{00000000-0005-0000-0000-00002C040000}"/>
    <cellStyle name="20% - Accent3 3 2 2 3 2" xfId="4279" xr:uid="{00000000-0005-0000-0000-00002D040000}"/>
    <cellStyle name="20% - Accent3 3 2 2 3 3" xfId="4278" xr:uid="{00000000-0005-0000-0000-00002E040000}"/>
    <cellStyle name="20% - Accent3 3 2 2 4" xfId="4277" xr:uid="{00000000-0005-0000-0000-00002F040000}"/>
    <cellStyle name="20% - Accent3 3 2 2 5" xfId="4276" xr:uid="{00000000-0005-0000-0000-000030040000}"/>
    <cellStyle name="20% - Accent3 3 2 2 5 2" xfId="4275" xr:uid="{00000000-0005-0000-0000-000031040000}"/>
    <cellStyle name="20% - Accent3 3 2 2 6" xfId="4274" xr:uid="{00000000-0005-0000-0000-000032040000}"/>
    <cellStyle name="20% - Accent3 3 2 3" xfId="4273" xr:uid="{00000000-0005-0000-0000-000033040000}"/>
    <cellStyle name="20% - Accent3 3 2 3 2" xfId="4272" xr:uid="{00000000-0005-0000-0000-000034040000}"/>
    <cellStyle name="20% - Accent3 3 2 3 2 2" xfId="4271" xr:uid="{00000000-0005-0000-0000-000035040000}"/>
    <cellStyle name="20% - Accent3 3 2 3 2 3" xfId="4270" xr:uid="{00000000-0005-0000-0000-000036040000}"/>
    <cellStyle name="20% - Accent3 3 2 3 3" xfId="4269" xr:uid="{00000000-0005-0000-0000-000037040000}"/>
    <cellStyle name="20% - Accent3 3 2 3 3 2" xfId="4268" xr:uid="{00000000-0005-0000-0000-000038040000}"/>
    <cellStyle name="20% - Accent3 3 2 3 4" xfId="4267" xr:uid="{00000000-0005-0000-0000-000039040000}"/>
    <cellStyle name="20% - Accent3 3 2 4" xfId="4266" xr:uid="{00000000-0005-0000-0000-00003A040000}"/>
    <cellStyle name="20% - Accent3 3 2 5" xfId="4265" xr:uid="{00000000-0005-0000-0000-00003B040000}"/>
    <cellStyle name="20% - Accent3 3 3" xfId="4264" xr:uid="{00000000-0005-0000-0000-00003C040000}"/>
    <cellStyle name="20% - Accent3 3 3 2" xfId="4263" xr:uid="{00000000-0005-0000-0000-00003D040000}"/>
    <cellStyle name="20% - Accent3 3 3 2 2" xfId="4262" xr:uid="{00000000-0005-0000-0000-00003E040000}"/>
    <cellStyle name="20% - Accent3 3 3 2 3" xfId="4261" xr:uid="{00000000-0005-0000-0000-00003F040000}"/>
    <cellStyle name="20% - Accent3 3 3 2 3 2" xfId="4260" xr:uid="{00000000-0005-0000-0000-000040040000}"/>
    <cellStyle name="20% - Accent3 3 3 3" xfId="4259" xr:uid="{00000000-0005-0000-0000-000041040000}"/>
    <cellStyle name="20% - Accent3 3 3 4" xfId="4258" xr:uid="{00000000-0005-0000-0000-000042040000}"/>
    <cellStyle name="20% - Accent3 3 3 4 2" xfId="4257" xr:uid="{00000000-0005-0000-0000-000043040000}"/>
    <cellStyle name="20% - Accent3 3 3 5" xfId="4256" xr:uid="{00000000-0005-0000-0000-000044040000}"/>
    <cellStyle name="20% - Accent3 3 4" xfId="4255" xr:uid="{00000000-0005-0000-0000-000045040000}"/>
    <cellStyle name="20% - Accent3 3 4 2" xfId="4254" xr:uid="{00000000-0005-0000-0000-000046040000}"/>
    <cellStyle name="20% - Accent3 3 4 2 2" xfId="4253" xr:uid="{00000000-0005-0000-0000-000047040000}"/>
    <cellStyle name="20% - Accent3 3 4 2 3" xfId="4252" xr:uid="{00000000-0005-0000-0000-000048040000}"/>
    <cellStyle name="20% - Accent3 3 4 3" xfId="4251" xr:uid="{00000000-0005-0000-0000-000049040000}"/>
    <cellStyle name="20% - Accent3 3 4 4" xfId="4250" xr:uid="{00000000-0005-0000-0000-00004A040000}"/>
    <cellStyle name="20% - Accent3 3 4 4 2" xfId="4249" xr:uid="{00000000-0005-0000-0000-00004B040000}"/>
    <cellStyle name="20% - Accent3 3 4 5" xfId="4248" xr:uid="{00000000-0005-0000-0000-00004C040000}"/>
    <cellStyle name="20% - Accent3 3 5" xfId="4247" xr:uid="{00000000-0005-0000-0000-00004D040000}"/>
    <cellStyle name="20% - Accent3 3 5 2" xfId="4246" xr:uid="{00000000-0005-0000-0000-00004E040000}"/>
    <cellStyle name="20% - Accent3 3 5 2 2" xfId="4245" xr:uid="{00000000-0005-0000-0000-00004F040000}"/>
    <cellStyle name="20% - Accent3 3 5 2 3" xfId="4244" xr:uid="{00000000-0005-0000-0000-000050040000}"/>
    <cellStyle name="20% - Accent3 3 5 3" xfId="4243" xr:uid="{00000000-0005-0000-0000-000051040000}"/>
    <cellStyle name="20% - Accent3 3 5 3 2" xfId="4242" xr:uid="{00000000-0005-0000-0000-000052040000}"/>
    <cellStyle name="20% - Accent3 3 5 4" xfId="4241" xr:uid="{00000000-0005-0000-0000-000053040000}"/>
    <cellStyle name="20% - Accent3 3 6" xfId="4240" xr:uid="{00000000-0005-0000-0000-000054040000}"/>
    <cellStyle name="20% - Accent3 3 6 2" xfId="4239" xr:uid="{00000000-0005-0000-0000-000055040000}"/>
    <cellStyle name="20% - Accent3 3 6 3" xfId="4238" xr:uid="{00000000-0005-0000-0000-000056040000}"/>
    <cellStyle name="20% - Accent3 3 7" xfId="4237" xr:uid="{00000000-0005-0000-0000-000057040000}"/>
    <cellStyle name="20% - Accent3 3 8" xfId="4236" xr:uid="{00000000-0005-0000-0000-000058040000}"/>
    <cellStyle name="20% - Accent3 3 8 2" xfId="4235" xr:uid="{00000000-0005-0000-0000-000059040000}"/>
    <cellStyle name="20% - Accent3 3 9" xfId="4234" xr:uid="{00000000-0005-0000-0000-00005A040000}"/>
    <cellStyle name="20% - Accent3 4" xfId="170" xr:uid="{00000000-0005-0000-0000-000025000000}"/>
    <cellStyle name="20% - Accent3 4 10" xfId="4233" xr:uid="{00000000-0005-0000-0000-00005B040000}"/>
    <cellStyle name="20% - Accent3 4 2" xfId="4232" xr:uid="{00000000-0005-0000-0000-00005C040000}"/>
    <cellStyle name="20% - Accent3 4 2 2" xfId="4231" xr:uid="{00000000-0005-0000-0000-00005D040000}"/>
    <cellStyle name="20% - Accent3 4 2 2 2" xfId="4230" xr:uid="{00000000-0005-0000-0000-00005E040000}"/>
    <cellStyle name="20% - Accent3 4 2 2 2 2" xfId="4229" xr:uid="{00000000-0005-0000-0000-00005F040000}"/>
    <cellStyle name="20% - Accent3 4 2 2 2 2 2" xfId="4228" xr:uid="{00000000-0005-0000-0000-000060040000}"/>
    <cellStyle name="20% - Accent3 4 2 2 2 2 3" xfId="4227" xr:uid="{00000000-0005-0000-0000-000061040000}"/>
    <cellStyle name="20% - Accent3 4 2 2 2 3" xfId="4226" xr:uid="{00000000-0005-0000-0000-000062040000}"/>
    <cellStyle name="20% - Accent3 4 2 2 2 3 2" xfId="4225" xr:uid="{00000000-0005-0000-0000-000063040000}"/>
    <cellStyle name="20% - Accent3 4 2 2 2 4" xfId="4224" xr:uid="{00000000-0005-0000-0000-000064040000}"/>
    <cellStyle name="20% - Accent3 4 2 2 3" xfId="4223" xr:uid="{00000000-0005-0000-0000-000065040000}"/>
    <cellStyle name="20% - Accent3 4 2 2 3 2" xfId="4222" xr:uid="{00000000-0005-0000-0000-000066040000}"/>
    <cellStyle name="20% - Accent3 4 2 2 3 3" xfId="4221" xr:uid="{00000000-0005-0000-0000-000067040000}"/>
    <cellStyle name="20% - Accent3 4 2 2 4" xfId="4220" xr:uid="{00000000-0005-0000-0000-000068040000}"/>
    <cellStyle name="20% - Accent3 4 2 2 5" xfId="4219" xr:uid="{00000000-0005-0000-0000-000069040000}"/>
    <cellStyle name="20% - Accent3 4 2 2 5 2" xfId="4218" xr:uid="{00000000-0005-0000-0000-00006A040000}"/>
    <cellStyle name="20% - Accent3 4 2 2 6" xfId="4217" xr:uid="{00000000-0005-0000-0000-00006B040000}"/>
    <cellStyle name="20% - Accent3 4 2 3" xfId="4216" xr:uid="{00000000-0005-0000-0000-00006C040000}"/>
    <cellStyle name="20% - Accent3 4 2 3 2" xfId="4215" xr:uid="{00000000-0005-0000-0000-00006D040000}"/>
    <cellStyle name="20% - Accent3 4 2 3 2 2" xfId="4214" xr:uid="{00000000-0005-0000-0000-00006E040000}"/>
    <cellStyle name="20% - Accent3 4 2 3 2 3" xfId="4213" xr:uid="{00000000-0005-0000-0000-00006F040000}"/>
    <cellStyle name="20% - Accent3 4 2 3 3" xfId="4212" xr:uid="{00000000-0005-0000-0000-000070040000}"/>
    <cellStyle name="20% - Accent3 4 2 3 3 2" xfId="4211" xr:uid="{00000000-0005-0000-0000-000071040000}"/>
    <cellStyle name="20% - Accent3 4 2 3 4" xfId="4210" xr:uid="{00000000-0005-0000-0000-000072040000}"/>
    <cellStyle name="20% - Accent3 4 2 4" xfId="4209" xr:uid="{00000000-0005-0000-0000-000073040000}"/>
    <cellStyle name="20% - Accent3 4 2 5" xfId="4208" xr:uid="{00000000-0005-0000-0000-000074040000}"/>
    <cellStyle name="20% - Accent3 4 3" xfId="4207" xr:uid="{00000000-0005-0000-0000-000075040000}"/>
    <cellStyle name="20% - Accent3 4 3 2" xfId="4206" xr:uid="{00000000-0005-0000-0000-000076040000}"/>
    <cellStyle name="20% - Accent3 4 3 2 2" xfId="4205" xr:uid="{00000000-0005-0000-0000-000077040000}"/>
    <cellStyle name="20% - Accent3 4 3 2 3" xfId="4204" xr:uid="{00000000-0005-0000-0000-000078040000}"/>
    <cellStyle name="20% - Accent3 4 3 3" xfId="4203" xr:uid="{00000000-0005-0000-0000-000079040000}"/>
    <cellStyle name="20% - Accent3 4 3 4" xfId="4202" xr:uid="{00000000-0005-0000-0000-00007A040000}"/>
    <cellStyle name="20% - Accent3 4 3 4 2" xfId="4201" xr:uid="{00000000-0005-0000-0000-00007B040000}"/>
    <cellStyle name="20% - Accent3 4 3 5" xfId="4200" xr:uid="{00000000-0005-0000-0000-00007C040000}"/>
    <cellStyle name="20% - Accent3 4 4" xfId="4199" xr:uid="{00000000-0005-0000-0000-00007D040000}"/>
    <cellStyle name="20% - Accent3 4 4 2" xfId="4198" xr:uid="{00000000-0005-0000-0000-00007E040000}"/>
    <cellStyle name="20% - Accent3 4 4 2 2" xfId="4197" xr:uid="{00000000-0005-0000-0000-00007F040000}"/>
    <cellStyle name="20% - Accent3 4 4 2 3" xfId="4196" xr:uid="{00000000-0005-0000-0000-000080040000}"/>
    <cellStyle name="20% - Accent3 4 4 3" xfId="4195" xr:uid="{00000000-0005-0000-0000-000081040000}"/>
    <cellStyle name="20% - Accent3 4 4 3 2" xfId="4194" xr:uid="{00000000-0005-0000-0000-000082040000}"/>
    <cellStyle name="20% - Accent3 4 4 4" xfId="4193" xr:uid="{00000000-0005-0000-0000-000083040000}"/>
    <cellStyle name="20% - Accent3 4 5" xfId="4192" xr:uid="{00000000-0005-0000-0000-000084040000}"/>
    <cellStyle name="20% - Accent3 4 5 2" xfId="4191" xr:uid="{00000000-0005-0000-0000-000085040000}"/>
    <cellStyle name="20% - Accent3 4 5 2 2" xfId="4190" xr:uid="{00000000-0005-0000-0000-000086040000}"/>
    <cellStyle name="20% - Accent3 4 5 2 3" xfId="4189" xr:uid="{00000000-0005-0000-0000-000087040000}"/>
    <cellStyle name="20% - Accent3 4 5 3" xfId="4188" xr:uid="{00000000-0005-0000-0000-000088040000}"/>
    <cellStyle name="20% - Accent3 4 5 3 2" xfId="4187" xr:uid="{00000000-0005-0000-0000-000089040000}"/>
    <cellStyle name="20% - Accent3 4 5 4" xfId="4186" xr:uid="{00000000-0005-0000-0000-00008A040000}"/>
    <cellStyle name="20% - Accent3 4 6" xfId="4185" xr:uid="{00000000-0005-0000-0000-00008B040000}"/>
    <cellStyle name="20% - Accent3 4 6 2" xfId="4184" xr:uid="{00000000-0005-0000-0000-00008C040000}"/>
    <cellStyle name="20% - Accent3 4 6 3" xfId="4183" xr:uid="{00000000-0005-0000-0000-00008D040000}"/>
    <cellStyle name="20% - Accent3 4 7" xfId="4182" xr:uid="{00000000-0005-0000-0000-00008E040000}"/>
    <cellStyle name="20% - Accent3 4 8" xfId="4181" xr:uid="{00000000-0005-0000-0000-00008F040000}"/>
    <cellStyle name="20% - Accent3 4 8 2" xfId="4180" xr:uid="{00000000-0005-0000-0000-000090040000}"/>
    <cellStyle name="20% - Accent3 4 9" xfId="4179" xr:uid="{00000000-0005-0000-0000-000091040000}"/>
    <cellStyle name="20% - Accent3 5" xfId="188" xr:uid="{00000000-0005-0000-0000-000026000000}"/>
    <cellStyle name="20% - Accent3 5 2" xfId="4177" xr:uid="{00000000-0005-0000-0000-000093040000}"/>
    <cellStyle name="20% - Accent3 5 2 2" xfId="4176" xr:uid="{00000000-0005-0000-0000-000094040000}"/>
    <cellStyle name="20% - Accent3 5 2 2 2" xfId="4175" xr:uid="{00000000-0005-0000-0000-000095040000}"/>
    <cellStyle name="20% - Accent3 5 2 2 2 2" xfId="4174" xr:uid="{00000000-0005-0000-0000-000096040000}"/>
    <cellStyle name="20% - Accent3 5 2 2 2 2 2" xfId="4173" xr:uid="{00000000-0005-0000-0000-000097040000}"/>
    <cellStyle name="20% - Accent3 5 2 2 2 2 3" xfId="4172" xr:uid="{00000000-0005-0000-0000-000098040000}"/>
    <cellStyle name="20% - Accent3 5 2 2 2 3" xfId="4171" xr:uid="{00000000-0005-0000-0000-000099040000}"/>
    <cellStyle name="20% - Accent3 5 2 2 2 3 2" xfId="4170" xr:uid="{00000000-0005-0000-0000-00009A040000}"/>
    <cellStyle name="20% - Accent3 5 2 2 2 4" xfId="4169" xr:uid="{00000000-0005-0000-0000-00009B040000}"/>
    <cellStyle name="20% - Accent3 5 2 2 3" xfId="4168" xr:uid="{00000000-0005-0000-0000-00009C040000}"/>
    <cellStyle name="20% - Accent3 5 2 2 3 2" xfId="4167" xr:uid="{00000000-0005-0000-0000-00009D040000}"/>
    <cellStyle name="20% - Accent3 5 2 2 3 3" xfId="4166" xr:uid="{00000000-0005-0000-0000-00009E040000}"/>
    <cellStyle name="20% - Accent3 5 2 2 4" xfId="4165" xr:uid="{00000000-0005-0000-0000-00009F040000}"/>
    <cellStyle name="20% - Accent3 5 2 2 5" xfId="4164" xr:uid="{00000000-0005-0000-0000-0000A0040000}"/>
    <cellStyle name="20% - Accent3 5 2 2 5 2" xfId="4163" xr:uid="{00000000-0005-0000-0000-0000A1040000}"/>
    <cellStyle name="20% - Accent3 5 2 2 6" xfId="4162" xr:uid="{00000000-0005-0000-0000-0000A2040000}"/>
    <cellStyle name="20% - Accent3 5 2 3" xfId="4161" xr:uid="{00000000-0005-0000-0000-0000A3040000}"/>
    <cellStyle name="20% - Accent3 5 2 3 2" xfId="4160" xr:uid="{00000000-0005-0000-0000-0000A4040000}"/>
    <cellStyle name="20% - Accent3 5 2 3 2 2" xfId="4159" xr:uid="{00000000-0005-0000-0000-0000A5040000}"/>
    <cellStyle name="20% - Accent3 5 2 3 2 3" xfId="4158" xr:uid="{00000000-0005-0000-0000-0000A6040000}"/>
    <cellStyle name="20% - Accent3 5 2 3 3" xfId="4157" xr:uid="{00000000-0005-0000-0000-0000A7040000}"/>
    <cellStyle name="20% - Accent3 5 2 3 3 2" xfId="4156" xr:uid="{00000000-0005-0000-0000-0000A8040000}"/>
    <cellStyle name="20% - Accent3 5 2 3 4" xfId="4155" xr:uid="{00000000-0005-0000-0000-0000A9040000}"/>
    <cellStyle name="20% - Accent3 5 2 4" xfId="4154" xr:uid="{00000000-0005-0000-0000-0000AA040000}"/>
    <cellStyle name="20% - Accent3 5 2 5" xfId="4153" xr:uid="{00000000-0005-0000-0000-0000AB040000}"/>
    <cellStyle name="20% - Accent3 5 3" xfId="4152" xr:uid="{00000000-0005-0000-0000-0000AC040000}"/>
    <cellStyle name="20% - Accent3 5 3 2" xfId="4151" xr:uid="{00000000-0005-0000-0000-0000AD040000}"/>
    <cellStyle name="20% - Accent3 5 3 2 2" xfId="4150" xr:uid="{00000000-0005-0000-0000-0000AE040000}"/>
    <cellStyle name="20% - Accent3 5 3 2 3" xfId="4149" xr:uid="{00000000-0005-0000-0000-0000AF040000}"/>
    <cellStyle name="20% - Accent3 5 3 3" xfId="4148" xr:uid="{00000000-0005-0000-0000-0000B0040000}"/>
    <cellStyle name="20% - Accent3 5 3 4" xfId="4147" xr:uid="{00000000-0005-0000-0000-0000B1040000}"/>
    <cellStyle name="20% - Accent3 5 3 4 2" xfId="4146" xr:uid="{00000000-0005-0000-0000-0000B2040000}"/>
    <cellStyle name="20% - Accent3 5 3 5" xfId="4145" xr:uid="{00000000-0005-0000-0000-0000B3040000}"/>
    <cellStyle name="20% - Accent3 5 4" xfId="4144" xr:uid="{00000000-0005-0000-0000-0000B4040000}"/>
    <cellStyle name="20% - Accent3 5 4 2" xfId="4143" xr:uid="{00000000-0005-0000-0000-0000B5040000}"/>
    <cellStyle name="20% - Accent3 5 4 2 2" xfId="4142" xr:uid="{00000000-0005-0000-0000-0000B6040000}"/>
    <cellStyle name="20% - Accent3 5 4 2 3" xfId="4141" xr:uid="{00000000-0005-0000-0000-0000B7040000}"/>
    <cellStyle name="20% - Accent3 5 4 3" xfId="4140" xr:uid="{00000000-0005-0000-0000-0000B8040000}"/>
    <cellStyle name="20% - Accent3 5 4 3 2" xfId="4139" xr:uid="{00000000-0005-0000-0000-0000B9040000}"/>
    <cellStyle name="20% - Accent3 5 4 4" xfId="4138" xr:uid="{00000000-0005-0000-0000-0000BA040000}"/>
    <cellStyle name="20% - Accent3 5 5" xfId="4137" xr:uid="{00000000-0005-0000-0000-0000BB040000}"/>
    <cellStyle name="20% - Accent3 5 5 2" xfId="4136" xr:uid="{00000000-0005-0000-0000-0000BC040000}"/>
    <cellStyle name="20% - Accent3 5 5 3" xfId="4135" xr:uid="{00000000-0005-0000-0000-0000BD040000}"/>
    <cellStyle name="20% - Accent3 5 6" xfId="4134" xr:uid="{00000000-0005-0000-0000-0000BE040000}"/>
    <cellStyle name="20% - Accent3 5 7" xfId="4133" xr:uid="{00000000-0005-0000-0000-0000BF040000}"/>
    <cellStyle name="20% - Accent3 5 7 2" xfId="4132" xr:uid="{00000000-0005-0000-0000-0000C0040000}"/>
    <cellStyle name="20% - Accent3 5 8" xfId="4131" xr:uid="{00000000-0005-0000-0000-0000C1040000}"/>
    <cellStyle name="20% - Accent3 5 9" xfId="4178" xr:uid="{00000000-0005-0000-0000-000092040000}"/>
    <cellStyle name="20% - Accent3 6" xfId="166" xr:uid="{00000000-0005-0000-0000-000027000000}"/>
    <cellStyle name="20% - Accent3 6 2" xfId="4130" xr:uid="{00000000-0005-0000-0000-0000C3040000}"/>
    <cellStyle name="20% - Accent3 6 2 2" xfId="4129" xr:uid="{00000000-0005-0000-0000-0000C4040000}"/>
    <cellStyle name="20% - Accent3 6 2 2 2" xfId="4128" xr:uid="{00000000-0005-0000-0000-0000C5040000}"/>
    <cellStyle name="20% - Accent3 6 2 2 2 2" xfId="4127" xr:uid="{00000000-0005-0000-0000-0000C6040000}"/>
    <cellStyle name="20% - Accent3 6 2 2 2 3" xfId="4126" xr:uid="{00000000-0005-0000-0000-0000C7040000}"/>
    <cellStyle name="20% - Accent3 6 2 2 3" xfId="4125" xr:uid="{00000000-0005-0000-0000-0000C8040000}"/>
    <cellStyle name="20% - Accent3 6 2 2 3 2" xfId="4124" xr:uid="{00000000-0005-0000-0000-0000C9040000}"/>
    <cellStyle name="20% - Accent3 6 2 2 4" xfId="4123" xr:uid="{00000000-0005-0000-0000-0000CA040000}"/>
    <cellStyle name="20% - Accent3 6 2 3" xfId="4122" xr:uid="{00000000-0005-0000-0000-0000CB040000}"/>
    <cellStyle name="20% - Accent3 6 2 3 2" xfId="4121" xr:uid="{00000000-0005-0000-0000-0000CC040000}"/>
    <cellStyle name="20% - Accent3 6 2 3 3" xfId="4120" xr:uid="{00000000-0005-0000-0000-0000CD040000}"/>
    <cellStyle name="20% - Accent3 6 2 4" xfId="4119" xr:uid="{00000000-0005-0000-0000-0000CE040000}"/>
    <cellStyle name="20% - Accent3 6 2 5" xfId="4118" xr:uid="{00000000-0005-0000-0000-0000CF040000}"/>
    <cellStyle name="20% - Accent3 6 2 5 2" xfId="4117" xr:uid="{00000000-0005-0000-0000-0000D0040000}"/>
    <cellStyle name="20% - Accent3 6 2 6" xfId="4116" xr:uid="{00000000-0005-0000-0000-0000D1040000}"/>
    <cellStyle name="20% - Accent3 6 3" xfId="4115" xr:uid="{00000000-0005-0000-0000-0000D2040000}"/>
    <cellStyle name="20% - Accent3 6 3 2" xfId="4114" xr:uid="{00000000-0005-0000-0000-0000D3040000}"/>
    <cellStyle name="20% - Accent3 6 3 2 2" xfId="4113" xr:uid="{00000000-0005-0000-0000-0000D4040000}"/>
    <cellStyle name="20% - Accent3 6 3 2 3" xfId="4112" xr:uid="{00000000-0005-0000-0000-0000D5040000}"/>
    <cellStyle name="20% - Accent3 6 3 3" xfId="4111" xr:uid="{00000000-0005-0000-0000-0000D6040000}"/>
    <cellStyle name="20% - Accent3 6 3 3 2" xfId="4110" xr:uid="{00000000-0005-0000-0000-0000D7040000}"/>
    <cellStyle name="20% - Accent3 6 3 4" xfId="4109" xr:uid="{00000000-0005-0000-0000-0000D8040000}"/>
    <cellStyle name="20% - Accent3 6 4" xfId="4108" xr:uid="{00000000-0005-0000-0000-0000D9040000}"/>
    <cellStyle name="20% - Accent3 6 5" xfId="4107" xr:uid="{00000000-0005-0000-0000-0000DA040000}"/>
    <cellStyle name="20% - Accent3 7" xfId="178" xr:uid="{00000000-0005-0000-0000-000028000000}"/>
    <cellStyle name="20% - Accent3 7 2" xfId="4106" xr:uid="{00000000-0005-0000-0000-0000DC040000}"/>
    <cellStyle name="20% - Accent3 7 3" xfId="4105" xr:uid="{00000000-0005-0000-0000-0000DD040000}"/>
    <cellStyle name="20% - Accent3 7 4" xfId="4104" xr:uid="{00000000-0005-0000-0000-0000DE040000}"/>
    <cellStyle name="20% - Accent3 8" xfId="4103" xr:uid="{00000000-0005-0000-0000-0000DF040000}"/>
    <cellStyle name="20% - Accent3 8 2" xfId="4102" xr:uid="{00000000-0005-0000-0000-0000E0040000}"/>
    <cellStyle name="20% - Accent3 8 2 2" xfId="4101" xr:uid="{00000000-0005-0000-0000-0000E1040000}"/>
    <cellStyle name="20% - Accent3 8 2 3" xfId="4100" xr:uid="{00000000-0005-0000-0000-0000E2040000}"/>
    <cellStyle name="20% - Accent3 8 2 3 2" xfId="4099" xr:uid="{00000000-0005-0000-0000-0000E3040000}"/>
    <cellStyle name="20% - Accent3 8 3" xfId="4098" xr:uid="{00000000-0005-0000-0000-0000E4040000}"/>
    <cellStyle name="20% - Accent3 8 4" xfId="4097" xr:uid="{00000000-0005-0000-0000-0000E5040000}"/>
    <cellStyle name="20% - Accent3 8 4 2" xfId="4096" xr:uid="{00000000-0005-0000-0000-0000E6040000}"/>
    <cellStyle name="20% - Accent3 8 5" xfId="4095" xr:uid="{00000000-0005-0000-0000-0000E7040000}"/>
    <cellStyle name="20% - Accent3 9" xfId="4094" xr:uid="{00000000-0005-0000-0000-0000E8040000}"/>
    <cellStyle name="20% - Accent3 9 2" xfId="4093" xr:uid="{00000000-0005-0000-0000-0000E9040000}"/>
    <cellStyle name="20% - Accent3 9 2 2" xfId="4092" xr:uid="{00000000-0005-0000-0000-0000EA040000}"/>
    <cellStyle name="20% - Accent3 9 2 3" xfId="4091" xr:uid="{00000000-0005-0000-0000-0000EB040000}"/>
    <cellStyle name="20% - Accent3 9 3" xfId="4090" xr:uid="{00000000-0005-0000-0000-0000EC040000}"/>
    <cellStyle name="20% - Accent3 9 4" xfId="4089" xr:uid="{00000000-0005-0000-0000-0000ED040000}"/>
    <cellStyle name="20% - Accent3 9 4 2" xfId="4088" xr:uid="{00000000-0005-0000-0000-0000EE040000}"/>
    <cellStyle name="20% - Accent3 9 5" xfId="4087" xr:uid="{00000000-0005-0000-0000-0000EF040000}"/>
    <cellStyle name="20% - Accent4" xfId="94" builtinId="42" customBuiltin="1"/>
    <cellStyle name="20% - Accent4 10" xfId="4086" xr:uid="{00000000-0005-0000-0000-0000F0040000}"/>
    <cellStyle name="20% - Accent4 10 2" xfId="4085" xr:uid="{00000000-0005-0000-0000-0000F1040000}"/>
    <cellStyle name="20% - Accent4 10 2 2" xfId="4084" xr:uid="{00000000-0005-0000-0000-0000F2040000}"/>
    <cellStyle name="20% - Accent4 10 2 3" xfId="4083" xr:uid="{00000000-0005-0000-0000-0000F3040000}"/>
    <cellStyle name="20% - Accent4 10 3" xfId="4082" xr:uid="{00000000-0005-0000-0000-0000F4040000}"/>
    <cellStyle name="20% - Accent4 10 4" xfId="4081" xr:uid="{00000000-0005-0000-0000-0000F5040000}"/>
    <cellStyle name="20% - Accent4 10 4 2" xfId="4080" xr:uid="{00000000-0005-0000-0000-0000F6040000}"/>
    <cellStyle name="20% - Accent4 10 5" xfId="4079" xr:uid="{00000000-0005-0000-0000-0000F7040000}"/>
    <cellStyle name="20% - Accent4 11" xfId="4078" xr:uid="{00000000-0005-0000-0000-0000F8040000}"/>
    <cellStyle name="20% - Accent4 11 2" xfId="4077" xr:uid="{00000000-0005-0000-0000-0000F9040000}"/>
    <cellStyle name="20% - Accent4 11 3" xfId="4076" xr:uid="{00000000-0005-0000-0000-0000FA040000}"/>
    <cellStyle name="20% - Accent4 11 3 2" xfId="4075" xr:uid="{00000000-0005-0000-0000-0000FB040000}"/>
    <cellStyle name="20% - Accent4 12" xfId="4074" xr:uid="{00000000-0005-0000-0000-0000FC040000}"/>
    <cellStyle name="20% - Accent4 12 2" xfId="4073" xr:uid="{00000000-0005-0000-0000-0000FD040000}"/>
    <cellStyle name="20% - Accent4 12 3" xfId="4072" xr:uid="{00000000-0005-0000-0000-0000FE040000}"/>
    <cellStyle name="20% - Accent4 13" xfId="4071" xr:uid="{00000000-0005-0000-0000-0000FF040000}"/>
    <cellStyle name="20% - Accent4 13 2" xfId="4070" xr:uid="{00000000-0005-0000-0000-000000050000}"/>
    <cellStyle name="20% - Accent4 13 3" xfId="4069" xr:uid="{00000000-0005-0000-0000-000001050000}"/>
    <cellStyle name="20% - Accent4 14" xfId="4068" xr:uid="{00000000-0005-0000-0000-000002050000}"/>
    <cellStyle name="20% - Accent4 14 2" xfId="4067" xr:uid="{00000000-0005-0000-0000-000003050000}"/>
    <cellStyle name="20% - Accent4 15" xfId="4066" xr:uid="{00000000-0005-0000-0000-000004050000}"/>
    <cellStyle name="20% - Accent4 16" xfId="4065" xr:uid="{00000000-0005-0000-0000-000005050000}"/>
    <cellStyle name="20% - Accent4 2" xfId="113" xr:uid="{00000000-0005-0000-0000-000029000000}"/>
    <cellStyle name="20% - Accent4 2 2" xfId="4064" xr:uid="{00000000-0005-0000-0000-000007050000}"/>
    <cellStyle name="20% - Accent4 2 3" xfId="4063" xr:uid="{00000000-0005-0000-0000-000008050000}"/>
    <cellStyle name="20% - Accent4 2 3 2" xfId="4062" xr:uid="{00000000-0005-0000-0000-000009050000}"/>
    <cellStyle name="20% - Accent4 2 3 2 2" xfId="4061" xr:uid="{00000000-0005-0000-0000-00000A050000}"/>
    <cellStyle name="20% - Accent4 2 3 2 2 2" xfId="4060" xr:uid="{00000000-0005-0000-0000-00000B050000}"/>
    <cellStyle name="20% - Accent4 2 3 2 2 2 2" xfId="4059" xr:uid="{00000000-0005-0000-0000-00000C050000}"/>
    <cellStyle name="20% - Accent4 2 3 2 2 2 3" xfId="4058" xr:uid="{00000000-0005-0000-0000-00000D050000}"/>
    <cellStyle name="20% - Accent4 2 3 2 2 3" xfId="4057" xr:uid="{00000000-0005-0000-0000-00000E050000}"/>
    <cellStyle name="20% - Accent4 2 3 2 2 3 2" xfId="4056" xr:uid="{00000000-0005-0000-0000-00000F050000}"/>
    <cellStyle name="20% - Accent4 2 3 2 2 4" xfId="4055" xr:uid="{00000000-0005-0000-0000-000010050000}"/>
    <cellStyle name="20% - Accent4 2 3 2 3" xfId="4054" xr:uid="{00000000-0005-0000-0000-000011050000}"/>
    <cellStyle name="20% - Accent4 2 3 2 3 2" xfId="4053" xr:uid="{00000000-0005-0000-0000-000012050000}"/>
    <cellStyle name="20% - Accent4 2 3 2 3 2 2" xfId="4052" xr:uid="{00000000-0005-0000-0000-000013050000}"/>
    <cellStyle name="20% - Accent4 2 3 2 3 2 3" xfId="4051" xr:uid="{00000000-0005-0000-0000-000014050000}"/>
    <cellStyle name="20% - Accent4 2 3 2 3 3" xfId="4050" xr:uid="{00000000-0005-0000-0000-000015050000}"/>
    <cellStyle name="20% - Accent4 2 3 2 3 3 2" xfId="4049" xr:uid="{00000000-0005-0000-0000-000016050000}"/>
    <cellStyle name="20% - Accent4 2 3 2 3 4" xfId="4048" xr:uid="{00000000-0005-0000-0000-000017050000}"/>
    <cellStyle name="20% - Accent4 2 3 2 4" xfId="4047" xr:uid="{00000000-0005-0000-0000-000018050000}"/>
    <cellStyle name="20% - Accent4 2 3 2 4 2" xfId="4046" xr:uid="{00000000-0005-0000-0000-000019050000}"/>
    <cellStyle name="20% - Accent4 2 3 2 4 3" xfId="4045" xr:uid="{00000000-0005-0000-0000-00001A050000}"/>
    <cellStyle name="20% - Accent4 2 3 2 5" xfId="4044" xr:uid="{00000000-0005-0000-0000-00001B050000}"/>
    <cellStyle name="20% - Accent4 2 3 2 6" xfId="4043" xr:uid="{00000000-0005-0000-0000-00001C050000}"/>
    <cellStyle name="20% - Accent4 2 3 2 6 2" xfId="4042" xr:uid="{00000000-0005-0000-0000-00001D050000}"/>
    <cellStyle name="20% - Accent4 2 3 2 7" xfId="4041" xr:uid="{00000000-0005-0000-0000-00001E050000}"/>
    <cellStyle name="20% - Accent4 2 3 3" xfId="4040" xr:uid="{00000000-0005-0000-0000-00001F050000}"/>
    <cellStyle name="20% - Accent4 2 3 3 2" xfId="4039" xr:uid="{00000000-0005-0000-0000-000020050000}"/>
    <cellStyle name="20% - Accent4 2 3 3 2 2" xfId="4038" xr:uid="{00000000-0005-0000-0000-000021050000}"/>
    <cellStyle name="20% - Accent4 2 3 3 2 3" xfId="4037" xr:uid="{00000000-0005-0000-0000-000022050000}"/>
    <cellStyle name="20% - Accent4 2 3 3 3" xfId="4036" xr:uid="{00000000-0005-0000-0000-000023050000}"/>
    <cellStyle name="20% - Accent4 2 3 3 3 2" xfId="4035" xr:uid="{00000000-0005-0000-0000-000024050000}"/>
    <cellStyle name="20% - Accent4 2 3 3 4" xfId="4034" xr:uid="{00000000-0005-0000-0000-000025050000}"/>
    <cellStyle name="20% - Accent4 2 3 4" xfId="4033" xr:uid="{00000000-0005-0000-0000-000026050000}"/>
    <cellStyle name="20% - Accent4 2 3 4 2" xfId="4032" xr:uid="{00000000-0005-0000-0000-000027050000}"/>
    <cellStyle name="20% - Accent4 2 3 4 2 2" xfId="4031" xr:uid="{00000000-0005-0000-0000-000028050000}"/>
    <cellStyle name="20% - Accent4 2 3 4 2 3" xfId="4030" xr:uid="{00000000-0005-0000-0000-000029050000}"/>
    <cellStyle name="20% - Accent4 2 3 4 3" xfId="4029" xr:uid="{00000000-0005-0000-0000-00002A050000}"/>
    <cellStyle name="20% - Accent4 2 3 4 3 2" xfId="4028" xr:uid="{00000000-0005-0000-0000-00002B050000}"/>
    <cellStyle name="20% - Accent4 2 3 4 4" xfId="4027" xr:uid="{00000000-0005-0000-0000-00002C050000}"/>
    <cellStyle name="20% - Accent4 2 3 5" xfId="4026" xr:uid="{00000000-0005-0000-0000-00002D050000}"/>
    <cellStyle name="20% - Accent4 2 3 5 2" xfId="4025" xr:uid="{00000000-0005-0000-0000-00002E050000}"/>
    <cellStyle name="20% - Accent4 2 3 5 3" xfId="4024" xr:uid="{00000000-0005-0000-0000-00002F050000}"/>
    <cellStyle name="20% - Accent4 2 3 6" xfId="4023" xr:uid="{00000000-0005-0000-0000-000030050000}"/>
    <cellStyle name="20% - Accent4 2 3 7" xfId="4022" xr:uid="{00000000-0005-0000-0000-000031050000}"/>
    <cellStyle name="20% - Accent4 2 3 7 2" xfId="4021" xr:uid="{00000000-0005-0000-0000-000032050000}"/>
    <cellStyle name="20% - Accent4 2 3 8" xfId="4020" xr:uid="{00000000-0005-0000-0000-000033050000}"/>
    <cellStyle name="20% - Accent4 2 4" xfId="4019" xr:uid="{00000000-0005-0000-0000-000034050000}"/>
    <cellStyle name="20% - Accent4 2 4 2" xfId="4018" xr:uid="{00000000-0005-0000-0000-000035050000}"/>
    <cellStyle name="20% - Accent4 2 4 2 2" xfId="4017" xr:uid="{00000000-0005-0000-0000-000036050000}"/>
    <cellStyle name="20% - Accent4 2 4 2 2 2" xfId="4016" xr:uid="{00000000-0005-0000-0000-000037050000}"/>
    <cellStyle name="20% - Accent4 2 4 2 2 2 2" xfId="4015" xr:uid="{00000000-0005-0000-0000-000038050000}"/>
    <cellStyle name="20% - Accent4 2 4 2 2 2 3" xfId="4014" xr:uid="{00000000-0005-0000-0000-000039050000}"/>
    <cellStyle name="20% - Accent4 2 4 2 2 3" xfId="4013" xr:uid="{00000000-0005-0000-0000-00003A050000}"/>
    <cellStyle name="20% - Accent4 2 4 2 2 3 2" xfId="4012" xr:uid="{00000000-0005-0000-0000-00003B050000}"/>
    <cellStyle name="20% - Accent4 2 4 2 2 4" xfId="4011" xr:uid="{00000000-0005-0000-0000-00003C050000}"/>
    <cellStyle name="20% - Accent4 2 4 2 3" xfId="4010" xr:uid="{00000000-0005-0000-0000-00003D050000}"/>
    <cellStyle name="20% - Accent4 2 4 2 3 2" xfId="4009" xr:uid="{00000000-0005-0000-0000-00003E050000}"/>
    <cellStyle name="20% - Accent4 2 4 2 3 2 2" xfId="4008" xr:uid="{00000000-0005-0000-0000-00003F050000}"/>
    <cellStyle name="20% - Accent4 2 4 2 3 2 3" xfId="4007" xr:uid="{00000000-0005-0000-0000-000040050000}"/>
    <cellStyle name="20% - Accent4 2 4 2 3 3" xfId="4006" xr:uid="{00000000-0005-0000-0000-000041050000}"/>
    <cellStyle name="20% - Accent4 2 4 2 3 3 2" xfId="4005" xr:uid="{00000000-0005-0000-0000-000042050000}"/>
    <cellStyle name="20% - Accent4 2 4 2 3 4" xfId="4004" xr:uid="{00000000-0005-0000-0000-000043050000}"/>
    <cellStyle name="20% - Accent4 2 4 2 4" xfId="4003" xr:uid="{00000000-0005-0000-0000-000044050000}"/>
    <cellStyle name="20% - Accent4 2 4 2 4 2" xfId="4002" xr:uid="{00000000-0005-0000-0000-000045050000}"/>
    <cellStyle name="20% - Accent4 2 4 2 4 3" xfId="4001" xr:uid="{00000000-0005-0000-0000-000046050000}"/>
    <cellStyle name="20% - Accent4 2 4 2 5" xfId="4000" xr:uid="{00000000-0005-0000-0000-000047050000}"/>
    <cellStyle name="20% - Accent4 2 4 2 6" xfId="3999" xr:uid="{00000000-0005-0000-0000-000048050000}"/>
    <cellStyle name="20% - Accent4 2 4 2 6 2" xfId="3998" xr:uid="{00000000-0005-0000-0000-000049050000}"/>
    <cellStyle name="20% - Accent4 2 4 2 7" xfId="3997" xr:uid="{00000000-0005-0000-0000-00004A050000}"/>
    <cellStyle name="20% - Accent4 2 4 3" xfId="3996" xr:uid="{00000000-0005-0000-0000-00004B050000}"/>
    <cellStyle name="20% - Accent4 2 4 3 2" xfId="3995" xr:uid="{00000000-0005-0000-0000-00004C050000}"/>
    <cellStyle name="20% - Accent4 2 4 3 2 2" xfId="3994" xr:uid="{00000000-0005-0000-0000-00004D050000}"/>
    <cellStyle name="20% - Accent4 2 4 3 2 3" xfId="3993" xr:uid="{00000000-0005-0000-0000-00004E050000}"/>
    <cellStyle name="20% - Accent4 2 4 3 3" xfId="3992" xr:uid="{00000000-0005-0000-0000-00004F050000}"/>
    <cellStyle name="20% - Accent4 2 4 3 3 2" xfId="3991" xr:uid="{00000000-0005-0000-0000-000050050000}"/>
    <cellStyle name="20% - Accent4 2 4 3 4" xfId="3990" xr:uid="{00000000-0005-0000-0000-000051050000}"/>
    <cellStyle name="20% - Accent4 2 4 4" xfId="3989" xr:uid="{00000000-0005-0000-0000-000052050000}"/>
    <cellStyle name="20% - Accent4 2 4 4 2" xfId="3988" xr:uid="{00000000-0005-0000-0000-000053050000}"/>
    <cellStyle name="20% - Accent4 2 4 4 2 2" xfId="3987" xr:uid="{00000000-0005-0000-0000-000054050000}"/>
    <cellStyle name="20% - Accent4 2 4 4 2 3" xfId="3986" xr:uid="{00000000-0005-0000-0000-000055050000}"/>
    <cellStyle name="20% - Accent4 2 4 4 3" xfId="3985" xr:uid="{00000000-0005-0000-0000-000056050000}"/>
    <cellStyle name="20% - Accent4 2 4 4 3 2" xfId="3984" xr:uid="{00000000-0005-0000-0000-000057050000}"/>
    <cellStyle name="20% - Accent4 2 4 4 4" xfId="3983" xr:uid="{00000000-0005-0000-0000-000058050000}"/>
    <cellStyle name="20% - Accent4 2 4 5" xfId="3982" xr:uid="{00000000-0005-0000-0000-000059050000}"/>
    <cellStyle name="20% - Accent4 2 4 5 2" xfId="3981" xr:uid="{00000000-0005-0000-0000-00005A050000}"/>
    <cellStyle name="20% - Accent4 2 4 5 3" xfId="3980" xr:uid="{00000000-0005-0000-0000-00005B050000}"/>
    <cellStyle name="20% - Accent4 2 4 6" xfId="3979" xr:uid="{00000000-0005-0000-0000-00005C050000}"/>
    <cellStyle name="20% - Accent4 2 4 7" xfId="3978" xr:uid="{00000000-0005-0000-0000-00005D050000}"/>
    <cellStyle name="20% - Accent4 2 4 7 2" xfId="3977" xr:uid="{00000000-0005-0000-0000-00005E050000}"/>
    <cellStyle name="20% - Accent4 2 4 8" xfId="3976" xr:uid="{00000000-0005-0000-0000-00005F050000}"/>
    <cellStyle name="20% - Accent4 2 5" xfId="3975" xr:uid="{00000000-0005-0000-0000-000060050000}"/>
    <cellStyle name="20% - Accent4 2 5 2" xfId="3974" xr:uid="{00000000-0005-0000-0000-000061050000}"/>
    <cellStyle name="20% - Accent4 2 5 2 2" xfId="3973" xr:uid="{00000000-0005-0000-0000-000062050000}"/>
    <cellStyle name="20% - Accent4 2 5 2 2 2" xfId="3972" xr:uid="{00000000-0005-0000-0000-000063050000}"/>
    <cellStyle name="20% - Accent4 2 5 2 2 2 2" xfId="3971" xr:uid="{00000000-0005-0000-0000-000064050000}"/>
    <cellStyle name="20% - Accent4 2 5 2 2 2 3" xfId="3970" xr:uid="{00000000-0005-0000-0000-000065050000}"/>
    <cellStyle name="20% - Accent4 2 5 2 2 3" xfId="3969" xr:uid="{00000000-0005-0000-0000-000066050000}"/>
    <cellStyle name="20% - Accent4 2 5 2 2 3 2" xfId="3968" xr:uid="{00000000-0005-0000-0000-000067050000}"/>
    <cellStyle name="20% - Accent4 2 5 2 2 4" xfId="3967" xr:uid="{00000000-0005-0000-0000-000068050000}"/>
    <cellStyle name="20% - Accent4 2 5 2 3" xfId="3966" xr:uid="{00000000-0005-0000-0000-000069050000}"/>
    <cellStyle name="20% - Accent4 2 5 2 3 2" xfId="3965" xr:uid="{00000000-0005-0000-0000-00006A050000}"/>
    <cellStyle name="20% - Accent4 2 5 2 3 2 2" xfId="3964" xr:uid="{00000000-0005-0000-0000-00006B050000}"/>
    <cellStyle name="20% - Accent4 2 5 2 3 2 3" xfId="3963" xr:uid="{00000000-0005-0000-0000-00006C050000}"/>
    <cellStyle name="20% - Accent4 2 5 2 3 3" xfId="3962" xr:uid="{00000000-0005-0000-0000-00006D050000}"/>
    <cellStyle name="20% - Accent4 2 5 2 3 3 2" xfId="3961" xr:uid="{00000000-0005-0000-0000-00006E050000}"/>
    <cellStyle name="20% - Accent4 2 5 2 3 4" xfId="3960" xr:uid="{00000000-0005-0000-0000-00006F050000}"/>
    <cellStyle name="20% - Accent4 2 5 2 4" xfId="3959" xr:uid="{00000000-0005-0000-0000-000070050000}"/>
    <cellStyle name="20% - Accent4 2 5 2 4 2" xfId="3958" xr:uid="{00000000-0005-0000-0000-000071050000}"/>
    <cellStyle name="20% - Accent4 2 5 2 4 3" xfId="3957" xr:uid="{00000000-0005-0000-0000-000072050000}"/>
    <cellStyle name="20% - Accent4 2 5 2 5" xfId="3956" xr:uid="{00000000-0005-0000-0000-000073050000}"/>
    <cellStyle name="20% - Accent4 2 5 2 6" xfId="3955" xr:uid="{00000000-0005-0000-0000-000074050000}"/>
    <cellStyle name="20% - Accent4 2 5 2 6 2" xfId="3954" xr:uid="{00000000-0005-0000-0000-000075050000}"/>
    <cellStyle name="20% - Accent4 2 5 2 7" xfId="3953" xr:uid="{00000000-0005-0000-0000-000076050000}"/>
    <cellStyle name="20% - Accent4 2 5 3" xfId="3952" xr:uid="{00000000-0005-0000-0000-000077050000}"/>
    <cellStyle name="20% - Accent4 2 5 3 2" xfId="3951" xr:uid="{00000000-0005-0000-0000-000078050000}"/>
    <cellStyle name="20% - Accent4 2 5 3 2 2" xfId="3950" xr:uid="{00000000-0005-0000-0000-000079050000}"/>
    <cellStyle name="20% - Accent4 2 5 3 2 3" xfId="3949" xr:uid="{00000000-0005-0000-0000-00007A050000}"/>
    <cellStyle name="20% - Accent4 2 5 3 3" xfId="3948" xr:uid="{00000000-0005-0000-0000-00007B050000}"/>
    <cellStyle name="20% - Accent4 2 5 3 3 2" xfId="3947" xr:uid="{00000000-0005-0000-0000-00007C050000}"/>
    <cellStyle name="20% - Accent4 2 5 3 4" xfId="3946" xr:uid="{00000000-0005-0000-0000-00007D050000}"/>
    <cellStyle name="20% - Accent4 2 5 4" xfId="3945" xr:uid="{00000000-0005-0000-0000-00007E050000}"/>
    <cellStyle name="20% - Accent4 2 5 4 2" xfId="3944" xr:uid="{00000000-0005-0000-0000-00007F050000}"/>
    <cellStyle name="20% - Accent4 2 5 4 2 2" xfId="3943" xr:uid="{00000000-0005-0000-0000-000080050000}"/>
    <cellStyle name="20% - Accent4 2 5 4 2 3" xfId="3942" xr:uid="{00000000-0005-0000-0000-000081050000}"/>
    <cellStyle name="20% - Accent4 2 5 4 3" xfId="3941" xr:uid="{00000000-0005-0000-0000-000082050000}"/>
    <cellStyle name="20% - Accent4 2 5 4 3 2" xfId="3940" xr:uid="{00000000-0005-0000-0000-000083050000}"/>
    <cellStyle name="20% - Accent4 2 5 4 4" xfId="3939" xr:uid="{00000000-0005-0000-0000-000084050000}"/>
    <cellStyle name="20% - Accent4 2 5 5" xfId="3938" xr:uid="{00000000-0005-0000-0000-000085050000}"/>
    <cellStyle name="20% - Accent4 2 5 5 2" xfId="3937" xr:uid="{00000000-0005-0000-0000-000086050000}"/>
    <cellStyle name="20% - Accent4 2 5 5 3" xfId="3936" xr:uid="{00000000-0005-0000-0000-000087050000}"/>
    <cellStyle name="20% - Accent4 2 5 6" xfId="3935" xr:uid="{00000000-0005-0000-0000-000088050000}"/>
    <cellStyle name="20% - Accent4 2 5 7" xfId="3934" xr:uid="{00000000-0005-0000-0000-000089050000}"/>
    <cellStyle name="20% - Accent4 2 5 7 2" xfId="3933" xr:uid="{00000000-0005-0000-0000-00008A050000}"/>
    <cellStyle name="20% - Accent4 2 5 8" xfId="3932" xr:uid="{00000000-0005-0000-0000-00008B050000}"/>
    <cellStyle name="20% - Accent4 2 6" xfId="3931" xr:uid="{00000000-0005-0000-0000-00008C050000}"/>
    <cellStyle name="20% - Accent4 2 6 2" xfId="3930" xr:uid="{00000000-0005-0000-0000-00008D050000}"/>
    <cellStyle name="20% - Accent4 2 6 2 2" xfId="3929" xr:uid="{00000000-0005-0000-0000-00008E050000}"/>
    <cellStyle name="20% - Accent4 2 6 2 2 2" xfId="3928" xr:uid="{00000000-0005-0000-0000-00008F050000}"/>
    <cellStyle name="20% - Accent4 2 6 2 2 2 2" xfId="3927" xr:uid="{00000000-0005-0000-0000-000090050000}"/>
    <cellStyle name="20% - Accent4 2 6 2 2 2 3" xfId="3926" xr:uid="{00000000-0005-0000-0000-000091050000}"/>
    <cellStyle name="20% - Accent4 2 6 2 2 3" xfId="3925" xr:uid="{00000000-0005-0000-0000-000092050000}"/>
    <cellStyle name="20% - Accent4 2 6 2 2 3 2" xfId="3924" xr:uid="{00000000-0005-0000-0000-000093050000}"/>
    <cellStyle name="20% - Accent4 2 6 2 2 4" xfId="3923" xr:uid="{00000000-0005-0000-0000-000094050000}"/>
    <cellStyle name="20% - Accent4 2 6 2 3" xfId="3922" xr:uid="{00000000-0005-0000-0000-000095050000}"/>
    <cellStyle name="20% - Accent4 2 6 2 3 2" xfId="3921" xr:uid="{00000000-0005-0000-0000-000096050000}"/>
    <cellStyle name="20% - Accent4 2 6 2 3 2 2" xfId="3920" xr:uid="{00000000-0005-0000-0000-000097050000}"/>
    <cellStyle name="20% - Accent4 2 6 2 3 2 3" xfId="3919" xr:uid="{00000000-0005-0000-0000-000098050000}"/>
    <cellStyle name="20% - Accent4 2 6 2 3 3" xfId="3918" xr:uid="{00000000-0005-0000-0000-000099050000}"/>
    <cellStyle name="20% - Accent4 2 6 2 3 3 2" xfId="3917" xr:uid="{00000000-0005-0000-0000-00009A050000}"/>
    <cellStyle name="20% - Accent4 2 6 2 3 4" xfId="3916" xr:uid="{00000000-0005-0000-0000-00009B050000}"/>
    <cellStyle name="20% - Accent4 2 6 2 4" xfId="3915" xr:uid="{00000000-0005-0000-0000-00009C050000}"/>
    <cellStyle name="20% - Accent4 2 6 2 4 2" xfId="3914" xr:uid="{00000000-0005-0000-0000-00009D050000}"/>
    <cellStyle name="20% - Accent4 2 6 2 4 3" xfId="3913" xr:uid="{00000000-0005-0000-0000-00009E050000}"/>
    <cellStyle name="20% - Accent4 2 6 2 5" xfId="3912" xr:uid="{00000000-0005-0000-0000-00009F050000}"/>
    <cellStyle name="20% - Accent4 2 6 2 6" xfId="3911" xr:uid="{00000000-0005-0000-0000-0000A0050000}"/>
    <cellStyle name="20% - Accent4 2 6 2 6 2" xfId="3910" xr:uid="{00000000-0005-0000-0000-0000A1050000}"/>
    <cellStyle name="20% - Accent4 2 6 2 7" xfId="3909" xr:uid="{00000000-0005-0000-0000-0000A2050000}"/>
    <cellStyle name="20% - Accent4 2 6 3" xfId="3908" xr:uid="{00000000-0005-0000-0000-0000A3050000}"/>
    <cellStyle name="20% - Accent4 2 6 3 2" xfId="3907" xr:uid="{00000000-0005-0000-0000-0000A4050000}"/>
    <cellStyle name="20% - Accent4 2 6 3 2 2" xfId="3906" xr:uid="{00000000-0005-0000-0000-0000A5050000}"/>
    <cellStyle name="20% - Accent4 2 6 3 2 3" xfId="3905" xr:uid="{00000000-0005-0000-0000-0000A6050000}"/>
    <cellStyle name="20% - Accent4 2 6 3 3" xfId="3904" xr:uid="{00000000-0005-0000-0000-0000A7050000}"/>
    <cellStyle name="20% - Accent4 2 6 3 3 2" xfId="3903" xr:uid="{00000000-0005-0000-0000-0000A8050000}"/>
    <cellStyle name="20% - Accent4 2 6 3 4" xfId="3902" xr:uid="{00000000-0005-0000-0000-0000A9050000}"/>
    <cellStyle name="20% - Accent4 2 6 4" xfId="3901" xr:uid="{00000000-0005-0000-0000-0000AA050000}"/>
    <cellStyle name="20% - Accent4 2 6 4 2" xfId="3900" xr:uid="{00000000-0005-0000-0000-0000AB050000}"/>
    <cellStyle name="20% - Accent4 2 6 4 2 2" xfId="3899" xr:uid="{00000000-0005-0000-0000-0000AC050000}"/>
    <cellStyle name="20% - Accent4 2 6 4 2 3" xfId="3898" xr:uid="{00000000-0005-0000-0000-0000AD050000}"/>
    <cellStyle name="20% - Accent4 2 6 4 3" xfId="3897" xr:uid="{00000000-0005-0000-0000-0000AE050000}"/>
    <cellStyle name="20% - Accent4 2 6 4 3 2" xfId="3896" xr:uid="{00000000-0005-0000-0000-0000AF050000}"/>
    <cellStyle name="20% - Accent4 2 6 4 4" xfId="3895" xr:uid="{00000000-0005-0000-0000-0000B0050000}"/>
    <cellStyle name="20% - Accent4 2 6 5" xfId="3894" xr:uid="{00000000-0005-0000-0000-0000B1050000}"/>
    <cellStyle name="20% - Accent4 2 6 5 2" xfId="3893" xr:uid="{00000000-0005-0000-0000-0000B2050000}"/>
    <cellStyle name="20% - Accent4 2 6 5 3" xfId="3892" xr:uid="{00000000-0005-0000-0000-0000B3050000}"/>
    <cellStyle name="20% - Accent4 2 6 6" xfId="3891" xr:uid="{00000000-0005-0000-0000-0000B4050000}"/>
    <cellStyle name="20% - Accent4 2 6 7" xfId="3890" xr:uid="{00000000-0005-0000-0000-0000B5050000}"/>
    <cellStyle name="20% - Accent4 2 6 7 2" xfId="3889" xr:uid="{00000000-0005-0000-0000-0000B6050000}"/>
    <cellStyle name="20% - Accent4 2 6 8" xfId="3888" xr:uid="{00000000-0005-0000-0000-0000B7050000}"/>
    <cellStyle name="20% - Accent4 2 7" xfId="3887" xr:uid="{00000000-0005-0000-0000-0000B8050000}"/>
    <cellStyle name="20% - Accent4 2 7 2" xfId="3886" xr:uid="{00000000-0005-0000-0000-0000B9050000}"/>
    <cellStyle name="20% - Accent4 2 7 2 2" xfId="3885" xr:uid="{00000000-0005-0000-0000-0000BA050000}"/>
    <cellStyle name="20% - Accent4 2 7 2 3" xfId="3884" xr:uid="{00000000-0005-0000-0000-0000BB050000}"/>
    <cellStyle name="20% - Accent4 2 7 3" xfId="3883" xr:uid="{00000000-0005-0000-0000-0000BC050000}"/>
    <cellStyle name="20% - Accent4 2 7 3 2" xfId="3882" xr:uid="{00000000-0005-0000-0000-0000BD050000}"/>
    <cellStyle name="20% - Accent4 2 7 4" xfId="3881" xr:uid="{00000000-0005-0000-0000-0000BE050000}"/>
    <cellStyle name="20% - Accent4 3" xfId="107" xr:uid="{00000000-0005-0000-0000-00002A000000}"/>
    <cellStyle name="20% - Accent4 3 10" xfId="3880" xr:uid="{00000000-0005-0000-0000-0000BF050000}"/>
    <cellStyle name="20% - Accent4 3 2" xfId="3879" xr:uid="{00000000-0005-0000-0000-0000C0050000}"/>
    <cellStyle name="20% - Accent4 3 2 2" xfId="3878" xr:uid="{00000000-0005-0000-0000-0000C1050000}"/>
    <cellStyle name="20% - Accent4 3 2 2 2" xfId="3877" xr:uid="{00000000-0005-0000-0000-0000C2050000}"/>
    <cellStyle name="20% - Accent4 3 2 2 2 2" xfId="3876" xr:uid="{00000000-0005-0000-0000-0000C3050000}"/>
    <cellStyle name="20% - Accent4 3 2 2 2 2 2" xfId="3875" xr:uid="{00000000-0005-0000-0000-0000C4050000}"/>
    <cellStyle name="20% - Accent4 3 2 2 2 2 3" xfId="3874" xr:uid="{00000000-0005-0000-0000-0000C5050000}"/>
    <cellStyle name="20% - Accent4 3 2 2 2 3" xfId="3873" xr:uid="{00000000-0005-0000-0000-0000C6050000}"/>
    <cellStyle name="20% - Accent4 3 2 2 2 3 2" xfId="3872" xr:uid="{00000000-0005-0000-0000-0000C7050000}"/>
    <cellStyle name="20% - Accent4 3 2 2 2 4" xfId="3871" xr:uid="{00000000-0005-0000-0000-0000C8050000}"/>
    <cellStyle name="20% - Accent4 3 2 2 3" xfId="3870" xr:uid="{00000000-0005-0000-0000-0000C9050000}"/>
    <cellStyle name="20% - Accent4 3 2 2 3 2" xfId="3869" xr:uid="{00000000-0005-0000-0000-0000CA050000}"/>
    <cellStyle name="20% - Accent4 3 2 2 3 3" xfId="3868" xr:uid="{00000000-0005-0000-0000-0000CB050000}"/>
    <cellStyle name="20% - Accent4 3 2 2 4" xfId="3867" xr:uid="{00000000-0005-0000-0000-0000CC050000}"/>
    <cellStyle name="20% - Accent4 3 2 2 5" xfId="3866" xr:uid="{00000000-0005-0000-0000-0000CD050000}"/>
    <cellStyle name="20% - Accent4 3 2 2 5 2" xfId="3865" xr:uid="{00000000-0005-0000-0000-0000CE050000}"/>
    <cellStyle name="20% - Accent4 3 2 2 6" xfId="3864" xr:uid="{00000000-0005-0000-0000-0000CF050000}"/>
    <cellStyle name="20% - Accent4 3 2 3" xfId="3863" xr:uid="{00000000-0005-0000-0000-0000D0050000}"/>
    <cellStyle name="20% - Accent4 3 2 3 2" xfId="3862" xr:uid="{00000000-0005-0000-0000-0000D1050000}"/>
    <cellStyle name="20% - Accent4 3 2 3 2 2" xfId="3861" xr:uid="{00000000-0005-0000-0000-0000D2050000}"/>
    <cellStyle name="20% - Accent4 3 2 3 2 3" xfId="3860" xr:uid="{00000000-0005-0000-0000-0000D3050000}"/>
    <cellStyle name="20% - Accent4 3 2 3 3" xfId="3859" xr:uid="{00000000-0005-0000-0000-0000D4050000}"/>
    <cellStyle name="20% - Accent4 3 2 3 3 2" xfId="3858" xr:uid="{00000000-0005-0000-0000-0000D5050000}"/>
    <cellStyle name="20% - Accent4 3 2 3 4" xfId="3857" xr:uid="{00000000-0005-0000-0000-0000D6050000}"/>
    <cellStyle name="20% - Accent4 3 2 4" xfId="3856" xr:uid="{00000000-0005-0000-0000-0000D7050000}"/>
    <cellStyle name="20% - Accent4 3 2 5" xfId="3855" xr:uid="{00000000-0005-0000-0000-0000D8050000}"/>
    <cellStyle name="20% - Accent4 3 3" xfId="3854" xr:uid="{00000000-0005-0000-0000-0000D9050000}"/>
    <cellStyle name="20% - Accent4 3 3 2" xfId="3853" xr:uid="{00000000-0005-0000-0000-0000DA050000}"/>
    <cellStyle name="20% - Accent4 3 3 2 2" xfId="3852" xr:uid="{00000000-0005-0000-0000-0000DB050000}"/>
    <cellStyle name="20% - Accent4 3 3 2 3" xfId="3851" xr:uid="{00000000-0005-0000-0000-0000DC050000}"/>
    <cellStyle name="20% - Accent4 3 3 2 3 2" xfId="3850" xr:uid="{00000000-0005-0000-0000-0000DD050000}"/>
    <cellStyle name="20% - Accent4 3 3 3" xfId="3849" xr:uid="{00000000-0005-0000-0000-0000DE050000}"/>
    <cellStyle name="20% - Accent4 3 3 4" xfId="3848" xr:uid="{00000000-0005-0000-0000-0000DF050000}"/>
    <cellStyle name="20% - Accent4 3 3 4 2" xfId="3847" xr:uid="{00000000-0005-0000-0000-0000E0050000}"/>
    <cellStyle name="20% - Accent4 3 3 5" xfId="3846" xr:uid="{00000000-0005-0000-0000-0000E1050000}"/>
    <cellStyle name="20% - Accent4 3 4" xfId="3845" xr:uid="{00000000-0005-0000-0000-0000E2050000}"/>
    <cellStyle name="20% - Accent4 3 4 2" xfId="3844" xr:uid="{00000000-0005-0000-0000-0000E3050000}"/>
    <cellStyle name="20% - Accent4 3 4 2 2" xfId="3843" xr:uid="{00000000-0005-0000-0000-0000E4050000}"/>
    <cellStyle name="20% - Accent4 3 4 2 3" xfId="3842" xr:uid="{00000000-0005-0000-0000-0000E5050000}"/>
    <cellStyle name="20% - Accent4 3 4 3" xfId="3841" xr:uid="{00000000-0005-0000-0000-0000E6050000}"/>
    <cellStyle name="20% - Accent4 3 4 4" xfId="3840" xr:uid="{00000000-0005-0000-0000-0000E7050000}"/>
    <cellStyle name="20% - Accent4 3 4 4 2" xfId="3839" xr:uid="{00000000-0005-0000-0000-0000E8050000}"/>
    <cellStyle name="20% - Accent4 3 4 5" xfId="3838" xr:uid="{00000000-0005-0000-0000-0000E9050000}"/>
    <cellStyle name="20% - Accent4 3 5" xfId="3837" xr:uid="{00000000-0005-0000-0000-0000EA050000}"/>
    <cellStyle name="20% - Accent4 3 5 2" xfId="3836" xr:uid="{00000000-0005-0000-0000-0000EB050000}"/>
    <cellStyle name="20% - Accent4 3 5 2 2" xfId="3835" xr:uid="{00000000-0005-0000-0000-0000EC050000}"/>
    <cellStyle name="20% - Accent4 3 5 2 3" xfId="3834" xr:uid="{00000000-0005-0000-0000-0000ED050000}"/>
    <cellStyle name="20% - Accent4 3 5 3" xfId="3833" xr:uid="{00000000-0005-0000-0000-0000EE050000}"/>
    <cellStyle name="20% - Accent4 3 5 3 2" xfId="3832" xr:uid="{00000000-0005-0000-0000-0000EF050000}"/>
    <cellStyle name="20% - Accent4 3 5 4" xfId="3831" xr:uid="{00000000-0005-0000-0000-0000F0050000}"/>
    <cellStyle name="20% - Accent4 3 6" xfId="3830" xr:uid="{00000000-0005-0000-0000-0000F1050000}"/>
    <cellStyle name="20% - Accent4 3 6 2" xfId="3829" xr:uid="{00000000-0005-0000-0000-0000F2050000}"/>
    <cellStyle name="20% - Accent4 3 6 3" xfId="3828" xr:uid="{00000000-0005-0000-0000-0000F3050000}"/>
    <cellStyle name="20% - Accent4 3 7" xfId="3827" xr:uid="{00000000-0005-0000-0000-0000F4050000}"/>
    <cellStyle name="20% - Accent4 3 8" xfId="3826" xr:uid="{00000000-0005-0000-0000-0000F5050000}"/>
    <cellStyle name="20% - Accent4 3 8 2" xfId="3825" xr:uid="{00000000-0005-0000-0000-0000F6050000}"/>
    <cellStyle name="20% - Accent4 3 9" xfId="3824" xr:uid="{00000000-0005-0000-0000-0000F7050000}"/>
    <cellStyle name="20% - Accent4 4" xfId="189" xr:uid="{00000000-0005-0000-0000-00002B000000}"/>
    <cellStyle name="20% - Accent4 4 10" xfId="3823" xr:uid="{00000000-0005-0000-0000-0000F8050000}"/>
    <cellStyle name="20% - Accent4 4 2" xfId="3822" xr:uid="{00000000-0005-0000-0000-0000F9050000}"/>
    <cellStyle name="20% - Accent4 4 2 2" xfId="3821" xr:uid="{00000000-0005-0000-0000-0000FA050000}"/>
    <cellStyle name="20% - Accent4 4 2 2 2" xfId="3820" xr:uid="{00000000-0005-0000-0000-0000FB050000}"/>
    <cellStyle name="20% - Accent4 4 2 2 2 2" xfId="3819" xr:uid="{00000000-0005-0000-0000-0000FC050000}"/>
    <cellStyle name="20% - Accent4 4 2 2 2 2 2" xfId="3818" xr:uid="{00000000-0005-0000-0000-0000FD050000}"/>
    <cellStyle name="20% - Accent4 4 2 2 2 2 3" xfId="3817" xr:uid="{00000000-0005-0000-0000-0000FE050000}"/>
    <cellStyle name="20% - Accent4 4 2 2 2 3" xfId="3816" xr:uid="{00000000-0005-0000-0000-0000FF050000}"/>
    <cellStyle name="20% - Accent4 4 2 2 2 3 2" xfId="3815" xr:uid="{00000000-0005-0000-0000-000000060000}"/>
    <cellStyle name="20% - Accent4 4 2 2 2 4" xfId="3814" xr:uid="{00000000-0005-0000-0000-000001060000}"/>
    <cellStyle name="20% - Accent4 4 2 2 3" xfId="3813" xr:uid="{00000000-0005-0000-0000-000002060000}"/>
    <cellStyle name="20% - Accent4 4 2 2 3 2" xfId="3812" xr:uid="{00000000-0005-0000-0000-000003060000}"/>
    <cellStyle name="20% - Accent4 4 2 2 3 3" xfId="3811" xr:uid="{00000000-0005-0000-0000-000004060000}"/>
    <cellStyle name="20% - Accent4 4 2 2 4" xfId="3810" xr:uid="{00000000-0005-0000-0000-000005060000}"/>
    <cellStyle name="20% - Accent4 4 2 2 5" xfId="3809" xr:uid="{00000000-0005-0000-0000-000006060000}"/>
    <cellStyle name="20% - Accent4 4 2 2 5 2" xfId="3808" xr:uid="{00000000-0005-0000-0000-000007060000}"/>
    <cellStyle name="20% - Accent4 4 2 2 6" xfId="3807" xr:uid="{00000000-0005-0000-0000-000008060000}"/>
    <cellStyle name="20% - Accent4 4 2 3" xfId="3806" xr:uid="{00000000-0005-0000-0000-000009060000}"/>
    <cellStyle name="20% - Accent4 4 2 3 2" xfId="3805" xr:uid="{00000000-0005-0000-0000-00000A060000}"/>
    <cellStyle name="20% - Accent4 4 2 3 2 2" xfId="3804" xr:uid="{00000000-0005-0000-0000-00000B060000}"/>
    <cellStyle name="20% - Accent4 4 2 3 2 3" xfId="3803" xr:uid="{00000000-0005-0000-0000-00000C060000}"/>
    <cellStyle name="20% - Accent4 4 2 3 3" xfId="3802" xr:uid="{00000000-0005-0000-0000-00000D060000}"/>
    <cellStyle name="20% - Accent4 4 2 3 3 2" xfId="3801" xr:uid="{00000000-0005-0000-0000-00000E060000}"/>
    <cellStyle name="20% - Accent4 4 2 3 4" xfId="3800" xr:uid="{00000000-0005-0000-0000-00000F060000}"/>
    <cellStyle name="20% - Accent4 4 2 4" xfId="3799" xr:uid="{00000000-0005-0000-0000-000010060000}"/>
    <cellStyle name="20% - Accent4 4 2 5" xfId="3798" xr:uid="{00000000-0005-0000-0000-000011060000}"/>
    <cellStyle name="20% - Accent4 4 3" xfId="3797" xr:uid="{00000000-0005-0000-0000-000012060000}"/>
    <cellStyle name="20% - Accent4 4 3 2" xfId="3796" xr:uid="{00000000-0005-0000-0000-000013060000}"/>
    <cellStyle name="20% - Accent4 4 3 2 2" xfId="3795" xr:uid="{00000000-0005-0000-0000-000014060000}"/>
    <cellStyle name="20% - Accent4 4 3 2 3" xfId="3794" xr:uid="{00000000-0005-0000-0000-000015060000}"/>
    <cellStyle name="20% - Accent4 4 3 3" xfId="3793" xr:uid="{00000000-0005-0000-0000-000016060000}"/>
    <cellStyle name="20% - Accent4 4 3 4" xfId="3792" xr:uid="{00000000-0005-0000-0000-000017060000}"/>
    <cellStyle name="20% - Accent4 4 3 4 2" xfId="3791" xr:uid="{00000000-0005-0000-0000-000018060000}"/>
    <cellStyle name="20% - Accent4 4 3 5" xfId="3790" xr:uid="{00000000-0005-0000-0000-000019060000}"/>
    <cellStyle name="20% - Accent4 4 4" xfId="3789" xr:uid="{00000000-0005-0000-0000-00001A060000}"/>
    <cellStyle name="20% - Accent4 4 4 2" xfId="3788" xr:uid="{00000000-0005-0000-0000-00001B060000}"/>
    <cellStyle name="20% - Accent4 4 4 2 2" xfId="3787" xr:uid="{00000000-0005-0000-0000-00001C060000}"/>
    <cellStyle name="20% - Accent4 4 4 2 3" xfId="3786" xr:uid="{00000000-0005-0000-0000-00001D060000}"/>
    <cellStyle name="20% - Accent4 4 4 3" xfId="3785" xr:uid="{00000000-0005-0000-0000-00001E060000}"/>
    <cellStyle name="20% - Accent4 4 4 3 2" xfId="3784" xr:uid="{00000000-0005-0000-0000-00001F060000}"/>
    <cellStyle name="20% - Accent4 4 4 4" xfId="3783" xr:uid="{00000000-0005-0000-0000-000020060000}"/>
    <cellStyle name="20% - Accent4 4 5" xfId="3782" xr:uid="{00000000-0005-0000-0000-000021060000}"/>
    <cellStyle name="20% - Accent4 4 5 2" xfId="3781" xr:uid="{00000000-0005-0000-0000-000022060000}"/>
    <cellStyle name="20% - Accent4 4 5 2 2" xfId="3780" xr:uid="{00000000-0005-0000-0000-000023060000}"/>
    <cellStyle name="20% - Accent4 4 5 2 3" xfId="3779" xr:uid="{00000000-0005-0000-0000-000024060000}"/>
    <cellStyle name="20% - Accent4 4 5 3" xfId="3778" xr:uid="{00000000-0005-0000-0000-000025060000}"/>
    <cellStyle name="20% - Accent4 4 5 3 2" xfId="3777" xr:uid="{00000000-0005-0000-0000-000026060000}"/>
    <cellStyle name="20% - Accent4 4 5 4" xfId="3776" xr:uid="{00000000-0005-0000-0000-000027060000}"/>
    <cellStyle name="20% - Accent4 4 6" xfId="3775" xr:uid="{00000000-0005-0000-0000-000028060000}"/>
    <cellStyle name="20% - Accent4 4 6 2" xfId="3774" xr:uid="{00000000-0005-0000-0000-000029060000}"/>
    <cellStyle name="20% - Accent4 4 6 3" xfId="3773" xr:uid="{00000000-0005-0000-0000-00002A060000}"/>
    <cellStyle name="20% - Accent4 4 7" xfId="3772" xr:uid="{00000000-0005-0000-0000-00002B060000}"/>
    <cellStyle name="20% - Accent4 4 8" xfId="3771" xr:uid="{00000000-0005-0000-0000-00002C060000}"/>
    <cellStyle name="20% - Accent4 4 8 2" xfId="3770" xr:uid="{00000000-0005-0000-0000-00002D060000}"/>
    <cellStyle name="20% - Accent4 4 9" xfId="3769" xr:uid="{00000000-0005-0000-0000-00002E060000}"/>
    <cellStyle name="20% - Accent4 5" xfId="205" xr:uid="{00000000-0005-0000-0000-00002C000000}"/>
    <cellStyle name="20% - Accent4 5 2" xfId="3767" xr:uid="{00000000-0005-0000-0000-000030060000}"/>
    <cellStyle name="20% - Accent4 5 2 2" xfId="3766" xr:uid="{00000000-0005-0000-0000-000031060000}"/>
    <cellStyle name="20% - Accent4 5 2 2 2" xfId="3765" xr:uid="{00000000-0005-0000-0000-000032060000}"/>
    <cellStyle name="20% - Accent4 5 2 2 2 2" xfId="3764" xr:uid="{00000000-0005-0000-0000-000033060000}"/>
    <cellStyle name="20% - Accent4 5 2 2 2 2 2" xfId="3763" xr:uid="{00000000-0005-0000-0000-000034060000}"/>
    <cellStyle name="20% - Accent4 5 2 2 2 2 3" xfId="3762" xr:uid="{00000000-0005-0000-0000-000035060000}"/>
    <cellStyle name="20% - Accent4 5 2 2 2 3" xfId="3761" xr:uid="{00000000-0005-0000-0000-000036060000}"/>
    <cellStyle name="20% - Accent4 5 2 2 2 3 2" xfId="3760" xr:uid="{00000000-0005-0000-0000-000037060000}"/>
    <cellStyle name="20% - Accent4 5 2 2 2 4" xfId="3759" xr:uid="{00000000-0005-0000-0000-000038060000}"/>
    <cellStyle name="20% - Accent4 5 2 2 3" xfId="3758" xr:uid="{00000000-0005-0000-0000-000039060000}"/>
    <cellStyle name="20% - Accent4 5 2 2 3 2" xfId="3757" xr:uid="{00000000-0005-0000-0000-00003A060000}"/>
    <cellStyle name="20% - Accent4 5 2 2 3 3" xfId="3756" xr:uid="{00000000-0005-0000-0000-00003B060000}"/>
    <cellStyle name="20% - Accent4 5 2 2 4" xfId="3755" xr:uid="{00000000-0005-0000-0000-00003C060000}"/>
    <cellStyle name="20% - Accent4 5 2 2 5" xfId="3754" xr:uid="{00000000-0005-0000-0000-00003D060000}"/>
    <cellStyle name="20% - Accent4 5 2 2 5 2" xfId="3753" xr:uid="{00000000-0005-0000-0000-00003E060000}"/>
    <cellStyle name="20% - Accent4 5 2 2 6" xfId="3752" xr:uid="{00000000-0005-0000-0000-00003F060000}"/>
    <cellStyle name="20% - Accent4 5 2 3" xfId="3751" xr:uid="{00000000-0005-0000-0000-000040060000}"/>
    <cellStyle name="20% - Accent4 5 2 3 2" xfId="3750" xr:uid="{00000000-0005-0000-0000-000041060000}"/>
    <cellStyle name="20% - Accent4 5 2 3 2 2" xfId="3749" xr:uid="{00000000-0005-0000-0000-000042060000}"/>
    <cellStyle name="20% - Accent4 5 2 3 2 3" xfId="3748" xr:uid="{00000000-0005-0000-0000-000043060000}"/>
    <cellStyle name="20% - Accent4 5 2 3 3" xfId="3747" xr:uid="{00000000-0005-0000-0000-000044060000}"/>
    <cellStyle name="20% - Accent4 5 2 3 3 2" xfId="3746" xr:uid="{00000000-0005-0000-0000-000045060000}"/>
    <cellStyle name="20% - Accent4 5 2 3 4" xfId="3745" xr:uid="{00000000-0005-0000-0000-000046060000}"/>
    <cellStyle name="20% - Accent4 5 2 4" xfId="3744" xr:uid="{00000000-0005-0000-0000-000047060000}"/>
    <cellStyle name="20% - Accent4 5 2 5" xfId="3743" xr:uid="{00000000-0005-0000-0000-000048060000}"/>
    <cellStyle name="20% - Accent4 5 3" xfId="3742" xr:uid="{00000000-0005-0000-0000-000049060000}"/>
    <cellStyle name="20% - Accent4 5 3 2" xfId="3741" xr:uid="{00000000-0005-0000-0000-00004A060000}"/>
    <cellStyle name="20% - Accent4 5 3 2 2" xfId="3740" xr:uid="{00000000-0005-0000-0000-00004B060000}"/>
    <cellStyle name="20% - Accent4 5 3 2 3" xfId="3739" xr:uid="{00000000-0005-0000-0000-00004C060000}"/>
    <cellStyle name="20% - Accent4 5 3 3" xfId="3738" xr:uid="{00000000-0005-0000-0000-00004D060000}"/>
    <cellStyle name="20% - Accent4 5 3 4" xfId="3737" xr:uid="{00000000-0005-0000-0000-00004E060000}"/>
    <cellStyle name="20% - Accent4 5 3 4 2" xfId="3736" xr:uid="{00000000-0005-0000-0000-00004F060000}"/>
    <cellStyle name="20% - Accent4 5 3 5" xfId="3735" xr:uid="{00000000-0005-0000-0000-000050060000}"/>
    <cellStyle name="20% - Accent4 5 4" xfId="3734" xr:uid="{00000000-0005-0000-0000-000051060000}"/>
    <cellStyle name="20% - Accent4 5 4 2" xfId="3733" xr:uid="{00000000-0005-0000-0000-000052060000}"/>
    <cellStyle name="20% - Accent4 5 4 2 2" xfId="3732" xr:uid="{00000000-0005-0000-0000-000053060000}"/>
    <cellStyle name="20% - Accent4 5 4 2 3" xfId="3731" xr:uid="{00000000-0005-0000-0000-000054060000}"/>
    <cellStyle name="20% - Accent4 5 4 3" xfId="3730" xr:uid="{00000000-0005-0000-0000-000055060000}"/>
    <cellStyle name="20% - Accent4 5 4 3 2" xfId="3729" xr:uid="{00000000-0005-0000-0000-000056060000}"/>
    <cellStyle name="20% - Accent4 5 4 4" xfId="3728" xr:uid="{00000000-0005-0000-0000-000057060000}"/>
    <cellStyle name="20% - Accent4 5 5" xfId="3727" xr:uid="{00000000-0005-0000-0000-000058060000}"/>
    <cellStyle name="20% - Accent4 5 5 2" xfId="3726" xr:uid="{00000000-0005-0000-0000-000059060000}"/>
    <cellStyle name="20% - Accent4 5 5 3" xfId="3725" xr:uid="{00000000-0005-0000-0000-00005A060000}"/>
    <cellStyle name="20% - Accent4 5 6" xfId="3724" xr:uid="{00000000-0005-0000-0000-00005B060000}"/>
    <cellStyle name="20% - Accent4 5 7" xfId="3723" xr:uid="{00000000-0005-0000-0000-00005C060000}"/>
    <cellStyle name="20% - Accent4 5 7 2" xfId="3722" xr:uid="{00000000-0005-0000-0000-00005D060000}"/>
    <cellStyle name="20% - Accent4 5 8" xfId="3721" xr:uid="{00000000-0005-0000-0000-00005E060000}"/>
    <cellStyle name="20% - Accent4 5 9" xfId="3768" xr:uid="{00000000-0005-0000-0000-00002F060000}"/>
    <cellStyle name="20% - Accent4 6" xfId="206" xr:uid="{00000000-0005-0000-0000-00002D000000}"/>
    <cellStyle name="20% - Accent4 6 2" xfId="3720" xr:uid="{00000000-0005-0000-0000-000060060000}"/>
    <cellStyle name="20% - Accent4 6 2 2" xfId="3719" xr:uid="{00000000-0005-0000-0000-000061060000}"/>
    <cellStyle name="20% - Accent4 6 2 2 2" xfId="3718" xr:uid="{00000000-0005-0000-0000-000062060000}"/>
    <cellStyle name="20% - Accent4 6 2 2 2 2" xfId="3717" xr:uid="{00000000-0005-0000-0000-000063060000}"/>
    <cellStyle name="20% - Accent4 6 2 2 2 3" xfId="3716" xr:uid="{00000000-0005-0000-0000-000064060000}"/>
    <cellStyle name="20% - Accent4 6 2 2 3" xfId="3715" xr:uid="{00000000-0005-0000-0000-000065060000}"/>
    <cellStyle name="20% - Accent4 6 2 2 3 2" xfId="3714" xr:uid="{00000000-0005-0000-0000-000066060000}"/>
    <cellStyle name="20% - Accent4 6 2 2 4" xfId="3713" xr:uid="{00000000-0005-0000-0000-000067060000}"/>
    <cellStyle name="20% - Accent4 6 2 3" xfId="3712" xr:uid="{00000000-0005-0000-0000-000068060000}"/>
    <cellStyle name="20% - Accent4 6 2 3 2" xfId="3711" xr:uid="{00000000-0005-0000-0000-000069060000}"/>
    <cellStyle name="20% - Accent4 6 2 3 3" xfId="3710" xr:uid="{00000000-0005-0000-0000-00006A060000}"/>
    <cellStyle name="20% - Accent4 6 2 4" xfId="3709" xr:uid="{00000000-0005-0000-0000-00006B060000}"/>
    <cellStyle name="20% - Accent4 6 2 5" xfId="3708" xr:uid="{00000000-0005-0000-0000-00006C060000}"/>
    <cellStyle name="20% - Accent4 6 2 5 2" xfId="3707" xr:uid="{00000000-0005-0000-0000-00006D060000}"/>
    <cellStyle name="20% - Accent4 6 2 6" xfId="3706" xr:uid="{00000000-0005-0000-0000-00006E060000}"/>
    <cellStyle name="20% - Accent4 6 3" xfId="3705" xr:uid="{00000000-0005-0000-0000-00006F060000}"/>
    <cellStyle name="20% - Accent4 6 3 2" xfId="3704" xr:uid="{00000000-0005-0000-0000-000070060000}"/>
    <cellStyle name="20% - Accent4 6 3 2 2" xfId="3703" xr:uid="{00000000-0005-0000-0000-000071060000}"/>
    <cellStyle name="20% - Accent4 6 3 2 3" xfId="3702" xr:uid="{00000000-0005-0000-0000-000072060000}"/>
    <cellStyle name="20% - Accent4 6 3 3" xfId="3701" xr:uid="{00000000-0005-0000-0000-000073060000}"/>
    <cellStyle name="20% - Accent4 6 3 3 2" xfId="3700" xr:uid="{00000000-0005-0000-0000-000074060000}"/>
    <cellStyle name="20% - Accent4 6 3 4" xfId="3699" xr:uid="{00000000-0005-0000-0000-000075060000}"/>
    <cellStyle name="20% - Accent4 6 4" xfId="3698" xr:uid="{00000000-0005-0000-0000-000076060000}"/>
    <cellStyle name="20% - Accent4 6 5" xfId="3697" xr:uid="{00000000-0005-0000-0000-000077060000}"/>
    <cellStyle name="20% - Accent4 7" xfId="207" xr:uid="{00000000-0005-0000-0000-00002E000000}"/>
    <cellStyle name="20% - Accent4 7 2" xfId="3696" xr:uid="{00000000-0005-0000-0000-000079060000}"/>
    <cellStyle name="20% - Accent4 7 3" xfId="3695" xr:uid="{00000000-0005-0000-0000-00007A060000}"/>
    <cellStyle name="20% - Accent4 7 4" xfId="3694" xr:uid="{00000000-0005-0000-0000-00007B060000}"/>
    <cellStyle name="20% - Accent4 8" xfId="3693" xr:uid="{00000000-0005-0000-0000-00007C060000}"/>
    <cellStyle name="20% - Accent4 8 2" xfId="3692" xr:uid="{00000000-0005-0000-0000-00007D060000}"/>
    <cellStyle name="20% - Accent4 8 2 2" xfId="3691" xr:uid="{00000000-0005-0000-0000-00007E060000}"/>
    <cellStyle name="20% - Accent4 8 2 3" xfId="3690" xr:uid="{00000000-0005-0000-0000-00007F060000}"/>
    <cellStyle name="20% - Accent4 8 2 3 2" xfId="3689" xr:uid="{00000000-0005-0000-0000-000080060000}"/>
    <cellStyle name="20% - Accent4 8 3" xfId="3688" xr:uid="{00000000-0005-0000-0000-000081060000}"/>
    <cellStyle name="20% - Accent4 8 4" xfId="3687" xr:uid="{00000000-0005-0000-0000-000082060000}"/>
    <cellStyle name="20% - Accent4 8 4 2" xfId="3686" xr:uid="{00000000-0005-0000-0000-000083060000}"/>
    <cellStyle name="20% - Accent4 8 5" xfId="3685" xr:uid="{00000000-0005-0000-0000-000084060000}"/>
    <cellStyle name="20% - Accent4 9" xfId="3684" xr:uid="{00000000-0005-0000-0000-000085060000}"/>
    <cellStyle name="20% - Accent4 9 2" xfId="3683" xr:uid="{00000000-0005-0000-0000-000086060000}"/>
    <cellStyle name="20% - Accent4 9 2 2" xfId="3682" xr:uid="{00000000-0005-0000-0000-000087060000}"/>
    <cellStyle name="20% - Accent4 9 2 3" xfId="3681" xr:uid="{00000000-0005-0000-0000-000088060000}"/>
    <cellStyle name="20% - Accent4 9 3" xfId="3680" xr:uid="{00000000-0005-0000-0000-000089060000}"/>
    <cellStyle name="20% - Accent4 9 4" xfId="3679" xr:uid="{00000000-0005-0000-0000-00008A060000}"/>
    <cellStyle name="20% - Accent4 9 4 2" xfId="3678" xr:uid="{00000000-0005-0000-0000-00008B060000}"/>
    <cellStyle name="20% - Accent4 9 5" xfId="3677" xr:uid="{00000000-0005-0000-0000-00008C060000}"/>
    <cellStyle name="20% - Accent5" xfId="98" builtinId="46" customBuiltin="1"/>
    <cellStyle name="20% - Accent5 10" xfId="3676" xr:uid="{00000000-0005-0000-0000-00008D060000}"/>
    <cellStyle name="20% - Accent5 10 2" xfId="3675" xr:uid="{00000000-0005-0000-0000-00008E060000}"/>
    <cellStyle name="20% - Accent5 10 2 2" xfId="3674" xr:uid="{00000000-0005-0000-0000-00008F060000}"/>
    <cellStyle name="20% - Accent5 10 2 3" xfId="3673" xr:uid="{00000000-0005-0000-0000-000090060000}"/>
    <cellStyle name="20% - Accent5 10 3" xfId="3672" xr:uid="{00000000-0005-0000-0000-000091060000}"/>
    <cellStyle name="20% - Accent5 10 4" xfId="3671" xr:uid="{00000000-0005-0000-0000-000092060000}"/>
    <cellStyle name="20% - Accent5 11" xfId="3670" xr:uid="{00000000-0005-0000-0000-000093060000}"/>
    <cellStyle name="20% - Accent5 11 2" xfId="3669" xr:uid="{00000000-0005-0000-0000-000094060000}"/>
    <cellStyle name="20% - Accent5 11 3" xfId="3668" xr:uid="{00000000-0005-0000-0000-000095060000}"/>
    <cellStyle name="20% - Accent5 12" xfId="3667" xr:uid="{00000000-0005-0000-0000-000096060000}"/>
    <cellStyle name="20% - Accent5 12 2" xfId="3666" xr:uid="{00000000-0005-0000-0000-000097060000}"/>
    <cellStyle name="20% - Accent5 12 3" xfId="3665" xr:uid="{00000000-0005-0000-0000-000098060000}"/>
    <cellStyle name="20% - Accent5 13" xfId="3664" xr:uid="{00000000-0005-0000-0000-000099060000}"/>
    <cellStyle name="20% - Accent5 13 2" xfId="3663" xr:uid="{00000000-0005-0000-0000-00009A060000}"/>
    <cellStyle name="20% - Accent5 13 3" xfId="3662" xr:uid="{00000000-0005-0000-0000-00009B060000}"/>
    <cellStyle name="20% - Accent5 14" xfId="3661" xr:uid="{00000000-0005-0000-0000-00009C060000}"/>
    <cellStyle name="20% - Accent5 14 2" xfId="3660" xr:uid="{00000000-0005-0000-0000-00009D060000}"/>
    <cellStyle name="20% - Accent5 15" xfId="3659" xr:uid="{00000000-0005-0000-0000-00009E060000}"/>
    <cellStyle name="20% - Accent5 16" xfId="3658" xr:uid="{00000000-0005-0000-0000-00009F060000}"/>
    <cellStyle name="20% - Accent5 2" xfId="208" xr:uid="{00000000-0005-0000-0000-00002F000000}"/>
    <cellStyle name="20% - Accent5 2 2" xfId="3657" xr:uid="{00000000-0005-0000-0000-0000A1060000}"/>
    <cellStyle name="20% - Accent5 2 3" xfId="3656" xr:uid="{00000000-0005-0000-0000-0000A2060000}"/>
    <cellStyle name="20% - Accent5 2 3 2" xfId="3655" xr:uid="{00000000-0005-0000-0000-0000A3060000}"/>
    <cellStyle name="20% - Accent5 2 3 2 2" xfId="3654" xr:uid="{00000000-0005-0000-0000-0000A4060000}"/>
    <cellStyle name="20% - Accent5 2 3 2 2 2" xfId="3653" xr:uid="{00000000-0005-0000-0000-0000A5060000}"/>
    <cellStyle name="20% - Accent5 2 3 2 2 2 2" xfId="3652" xr:uid="{00000000-0005-0000-0000-0000A6060000}"/>
    <cellStyle name="20% - Accent5 2 3 2 2 2 3" xfId="3651" xr:uid="{00000000-0005-0000-0000-0000A7060000}"/>
    <cellStyle name="20% - Accent5 2 3 2 2 3" xfId="3650" xr:uid="{00000000-0005-0000-0000-0000A8060000}"/>
    <cellStyle name="20% - Accent5 2 3 2 2 4" xfId="3649" xr:uid="{00000000-0005-0000-0000-0000A9060000}"/>
    <cellStyle name="20% - Accent5 2 3 2 3" xfId="3648" xr:uid="{00000000-0005-0000-0000-0000AA060000}"/>
    <cellStyle name="20% - Accent5 2 3 2 3 2" xfId="3647" xr:uid="{00000000-0005-0000-0000-0000AB060000}"/>
    <cellStyle name="20% - Accent5 2 3 2 3 2 2" xfId="3646" xr:uid="{00000000-0005-0000-0000-0000AC060000}"/>
    <cellStyle name="20% - Accent5 2 3 2 3 2 3" xfId="3645" xr:uid="{00000000-0005-0000-0000-0000AD060000}"/>
    <cellStyle name="20% - Accent5 2 3 2 3 3" xfId="3644" xr:uid="{00000000-0005-0000-0000-0000AE060000}"/>
    <cellStyle name="20% - Accent5 2 3 2 3 4" xfId="3643" xr:uid="{00000000-0005-0000-0000-0000AF060000}"/>
    <cellStyle name="20% - Accent5 2 3 2 4" xfId="3642" xr:uid="{00000000-0005-0000-0000-0000B0060000}"/>
    <cellStyle name="20% - Accent5 2 3 2 4 2" xfId="3641" xr:uid="{00000000-0005-0000-0000-0000B1060000}"/>
    <cellStyle name="20% - Accent5 2 3 2 4 3" xfId="3640" xr:uid="{00000000-0005-0000-0000-0000B2060000}"/>
    <cellStyle name="20% - Accent5 2 3 2 5" xfId="3639" xr:uid="{00000000-0005-0000-0000-0000B3060000}"/>
    <cellStyle name="20% - Accent5 2 3 2 6" xfId="3638" xr:uid="{00000000-0005-0000-0000-0000B4060000}"/>
    <cellStyle name="20% - Accent5 2 3 3" xfId="3637" xr:uid="{00000000-0005-0000-0000-0000B5060000}"/>
    <cellStyle name="20% - Accent5 2 3 3 2" xfId="3636" xr:uid="{00000000-0005-0000-0000-0000B6060000}"/>
    <cellStyle name="20% - Accent5 2 3 3 2 2" xfId="3635" xr:uid="{00000000-0005-0000-0000-0000B7060000}"/>
    <cellStyle name="20% - Accent5 2 3 3 2 3" xfId="3634" xr:uid="{00000000-0005-0000-0000-0000B8060000}"/>
    <cellStyle name="20% - Accent5 2 3 3 3" xfId="3633" xr:uid="{00000000-0005-0000-0000-0000B9060000}"/>
    <cellStyle name="20% - Accent5 2 3 3 4" xfId="3632" xr:uid="{00000000-0005-0000-0000-0000BA060000}"/>
    <cellStyle name="20% - Accent5 2 3 4" xfId="3631" xr:uid="{00000000-0005-0000-0000-0000BB060000}"/>
    <cellStyle name="20% - Accent5 2 3 4 2" xfId="3630" xr:uid="{00000000-0005-0000-0000-0000BC060000}"/>
    <cellStyle name="20% - Accent5 2 3 4 2 2" xfId="3629" xr:uid="{00000000-0005-0000-0000-0000BD060000}"/>
    <cellStyle name="20% - Accent5 2 3 4 2 3" xfId="3628" xr:uid="{00000000-0005-0000-0000-0000BE060000}"/>
    <cellStyle name="20% - Accent5 2 3 4 3" xfId="3627" xr:uid="{00000000-0005-0000-0000-0000BF060000}"/>
    <cellStyle name="20% - Accent5 2 3 4 4" xfId="3626" xr:uid="{00000000-0005-0000-0000-0000C0060000}"/>
    <cellStyle name="20% - Accent5 2 3 5" xfId="3625" xr:uid="{00000000-0005-0000-0000-0000C1060000}"/>
    <cellStyle name="20% - Accent5 2 3 5 2" xfId="3624" xr:uid="{00000000-0005-0000-0000-0000C2060000}"/>
    <cellStyle name="20% - Accent5 2 3 5 3" xfId="3623" xr:uid="{00000000-0005-0000-0000-0000C3060000}"/>
    <cellStyle name="20% - Accent5 2 3 6" xfId="3622" xr:uid="{00000000-0005-0000-0000-0000C4060000}"/>
    <cellStyle name="20% - Accent5 2 3 7" xfId="3621" xr:uid="{00000000-0005-0000-0000-0000C5060000}"/>
    <cellStyle name="20% - Accent5 2 4" xfId="3620" xr:uid="{00000000-0005-0000-0000-0000C6060000}"/>
    <cellStyle name="20% - Accent5 2 4 2" xfId="3619" xr:uid="{00000000-0005-0000-0000-0000C7060000}"/>
    <cellStyle name="20% - Accent5 2 4 2 2" xfId="3618" xr:uid="{00000000-0005-0000-0000-0000C8060000}"/>
    <cellStyle name="20% - Accent5 2 4 2 2 2" xfId="3617" xr:uid="{00000000-0005-0000-0000-0000C9060000}"/>
    <cellStyle name="20% - Accent5 2 4 2 2 2 2" xfId="3616" xr:uid="{00000000-0005-0000-0000-0000CA060000}"/>
    <cellStyle name="20% - Accent5 2 4 2 2 2 3" xfId="3615" xr:uid="{00000000-0005-0000-0000-0000CB060000}"/>
    <cellStyle name="20% - Accent5 2 4 2 2 3" xfId="3614" xr:uid="{00000000-0005-0000-0000-0000CC060000}"/>
    <cellStyle name="20% - Accent5 2 4 2 2 4" xfId="3613" xr:uid="{00000000-0005-0000-0000-0000CD060000}"/>
    <cellStyle name="20% - Accent5 2 4 2 3" xfId="3612" xr:uid="{00000000-0005-0000-0000-0000CE060000}"/>
    <cellStyle name="20% - Accent5 2 4 2 3 2" xfId="3611" xr:uid="{00000000-0005-0000-0000-0000CF060000}"/>
    <cellStyle name="20% - Accent5 2 4 2 3 2 2" xfId="3610" xr:uid="{00000000-0005-0000-0000-0000D0060000}"/>
    <cellStyle name="20% - Accent5 2 4 2 3 2 3" xfId="3609" xr:uid="{00000000-0005-0000-0000-0000D1060000}"/>
    <cellStyle name="20% - Accent5 2 4 2 3 3" xfId="3608" xr:uid="{00000000-0005-0000-0000-0000D2060000}"/>
    <cellStyle name="20% - Accent5 2 4 2 3 4" xfId="3607" xr:uid="{00000000-0005-0000-0000-0000D3060000}"/>
    <cellStyle name="20% - Accent5 2 4 2 4" xfId="3606" xr:uid="{00000000-0005-0000-0000-0000D4060000}"/>
    <cellStyle name="20% - Accent5 2 4 2 4 2" xfId="3605" xr:uid="{00000000-0005-0000-0000-0000D5060000}"/>
    <cellStyle name="20% - Accent5 2 4 2 4 3" xfId="3604" xr:uid="{00000000-0005-0000-0000-0000D6060000}"/>
    <cellStyle name="20% - Accent5 2 4 2 5" xfId="3603" xr:uid="{00000000-0005-0000-0000-0000D7060000}"/>
    <cellStyle name="20% - Accent5 2 4 2 6" xfId="3602" xr:uid="{00000000-0005-0000-0000-0000D8060000}"/>
    <cellStyle name="20% - Accent5 2 4 3" xfId="3601" xr:uid="{00000000-0005-0000-0000-0000D9060000}"/>
    <cellStyle name="20% - Accent5 2 4 3 2" xfId="3600" xr:uid="{00000000-0005-0000-0000-0000DA060000}"/>
    <cellStyle name="20% - Accent5 2 4 3 2 2" xfId="3599" xr:uid="{00000000-0005-0000-0000-0000DB060000}"/>
    <cellStyle name="20% - Accent5 2 4 3 2 3" xfId="3598" xr:uid="{00000000-0005-0000-0000-0000DC060000}"/>
    <cellStyle name="20% - Accent5 2 4 3 3" xfId="3597" xr:uid="{00000000-0005-0000-0000-0000DD060000}"/>
    <cellStyle name="20% - Accent5 2 4 3 4" xfId="3596" xr:uid="{00000000-0005-0000-0000-0000DE060000}"/>
    <cellStyle name="20% - Accent5 2 4 4" xfId="3595" xr:uid="{00000000-0005-0000-0000-0000DF060000}"/>
    <cellStyle name="20% - Accent5 2 4 4 2" xfId="3594" xr:uid="{00000000-0005-0000-0000-0000E0060000}"/>
    <cellStyle name="20% - Accent5 2 4 4 2 2" xfId="3593" xr:uid="{00000000-0005-0000-0000-0000E1060000}"/>
    <cellStyle name="20% - Accent5 2 4 4 2 3" xfId="3592" xr:uid="{00000000-0005-0000-0000-0000E2060000}"/>
    <cellStyle name="20% - Accent5 2 4 4 3" xfId="3591" xr:uid="{00000000-0005-0000-0000-0000E3060000}"/>
    <cellStyle name="20% - Accent5 2 4 4 4" xfId="3590" xr:uid="{00000000-0005-0000-0000-0000E4060000}"/>
    <cellStyle name="20% - Accent5 2 4 5" xfId="3589" xr:uid="{00000000-0005-0000-0000-0000E5060000}"/>
    <cellStyle name="20% - Accent5 2 4 5 2" xfId="3588" xr:uid="{00000000-0005-0000-0000-0000E6060000}"/>
    <cellStyle name="20% - Accent5 2 4 5 3" xfId="3587" xr:uid="{00000000-0005-0000-0000-0000E7060000}"/>
    <cellStyle name="20% - Accent5 2 4 6" xfId="3586" xr:uid="{00000000-0005-0000-0000-0000E8060000}"/>
    <cellStyle name="20% - Accent5 2 4 7" xfId="3585" xr:uid="{00000000-0005-0000-0000-0000E9060000}"/>
    <cellStyle name="20% - Accent5 2 5" xfId="3584" xr:uid="{00000000-0005-0000-0000-0000EA060000}"/>
    <cellStyle name="20% - Accent5 2 5 2" xfId="3583" xr:uid="{00000000-0005-0000-0000-0000EB060000}"/>
    <cellStyle name="20% - Accent5 2 5 2 2" xfId="3582" xr:uid="{00000000-0005-0000-0000-0000EC060000}"/>
    <cellStyle name="20% - Accent5 2 5 2 2 2" xfId="3581" xr:uid="{00000000-0005-0000-0000-0000ED060000}"/>
    <cellStyle name="20% - Accent5 2 5 2 2 2 2" xfId="3580" xr:uid="{00000000-0005-0000-0000-0000EE060000}"/>
    <cellStyle name="20% - Accent5 2 5 2 2 2 3" xfId="3579" xr:uid="{00000000-0005-0000-0000-0000EF060000}"/>
    <cellStyle name="20% - Accent5 2 5 2 2 3" xfId="3578" xr:uid="{00000000-0005-0000-0000-0000F0060000}"/>
    <cellStyle name="20% - Accent5 2 5 2 2 4" xfId="3577" xr:uid="{00000000-0005-0000-0000-0000F1060000}"/>
    <cellStyle name="20% - Accent5 2 5 2 3" xfId="3576" xr:uid="{00000000-0005-0000-0000-0000F2060000}"/>
    <cellStyle name="20% - Accent5 2 5 2 3 2" xfId="3575" xr:uid="{00000000-0005-0000-0000-0000F3060000}"/>
    <cellStyle name="20% - Accent5 2 5 2 3 2 2" xfId="3574" xr:uid="{00000000-0005-0000-0000-0000F4060000}"/>
    <cellStyle name="20% - Accent5 2 5 2 3 2 3" xfId="3573" xr:uid="{00000000-0005-0000-0000-0000F5060000}"/>
    <cellStyle name="20% - Accent5 2 5 2 3 3" xfId="3572" xr:uid="{00000000-0005-0000-0000-0000F6060000}"/>
    <cellStyle name="20% - Accent5 2 5 2 3 4" xfId="3571" xr:uid="{00000000-0005-0000-0000-0000F7060000}"/>
    <cellStyle name="20% - Accent5 2 5 2 4" xfId="3570" xr:uid="{00000000-0005-0000-0000-0000F8060000}"/>
    <cellStyle name="20% - Accent5 2 5 2 4 2" xfId="3569" xr:uid="{00000000-0005-0000-0000-0000F9060000}"/>
    <cellStyle name="20% - Accent5 2 5 2 4 3" xfId="3568" xr:uid="{00000000-0005-0000-0000-0000FA060000}"/>
    <cellStyle name="20% - Accent5 2 5 2 5" xfId="3567" xr:uid="{00000000-0005-0000-0000-0000FB060000}"/>
    <cellStyle name="20% - Accent5 2 5 2 6" xfId="3566" xr:uid="{00000000-0005-0000-0000-0000FC060000}"/>
    <cellStyle name="20% - Accent5 2 5 3" xfId="3565" xr:uid="{00000000-0005-0000-0000-0000FD060000}"/>
    <cellStyle name="20% - Accent5 2 5 3 2" xfId="3564" xr:uid="{00000000-0005-0000-0000-0000FE060000}"/>
    <cellStyle name="20% - Accent5 2 5 3 2 2" xfId="3563" xr:uid="{00000000-0005-0000-0000-0000FF060000}"/>
    <cellStyle name="20% - Accent5 2 5 3 2 3" xfId="3562" xr:uid="{00000000-0005-0000-0000-000000070000}"/>
    <cellStyle name="20% - Accent5 2 5 3 3" xfId="3561" xr:uid="{00000000-0005-0000-0000-000001070000}"/>
    <cellStyle name="20% - Accent5 2 5 3 4" xfId="3560" xr:uid="{00000000-0005-0000-0000-000002070000}"/>
    <cellStyle name="20% - Accent5 2 5 4" xfId="3559" xr:uid="{00000000-0005-0000-0000-000003070000}"/>
    <cellStyle name="20% - Accent5 2 5 4 2" xfId="3558" xr:uid="{00000000-0005-0000-0000-000004070000}"/>
    <cellStyle name="20% - Accent5 2 5 4 2 2" xfId="3557" xr:uid="{00000000-0005-0000-0000-000005070000}"/>
    <cellStyle name="20% - Accent5 2 5 4 2 3" xfId="3556" xr:uid="{00000000-0005-0000-0000-000006070000}"/>
    <cellStyle name="20% - Accent5 2 5 4 3" xfId="3555" xr:uid="{00000000-0005-0000-0000-000007070000}"/>
    <cellStyle name="20% - Accent5 2 5 4 4" xfId="3554" xr:uid="{00000000-0005-0000-0000-000008070000}"/>
    <cellStyle name="20% - Accent5 2 5 5" xfId="3553" xr:uid="{00000000-0005-0000-0000-000009070000}"/>
    <cellStyle name="20% - Accent5 2 5 5 2" xfId="3552" xr:uid="{00000000-0005-0000-0000-00000A070000}"/>
    <cellStyle name="20% - Accent5 2 5 5 3" xfId="3551" xr:uid="{00000000-0005-0000-0000-00000B070000}"/>
    <cellStyle name="20% - Accent5 2 5 6" xfId="3550" xr:uid="{00000000-0005-0000-0000-00000C070000}"/>
    <cellStyle name="20% - Accent5 2 5 7" xfId="3549" xr:uid="{00000000-0005-0000-0000-00000D070000}"/>
    <cellStyle name="20% - Accent5 2 6" xfId="3548" xr:uid="{00000000-0005-0000-0000-00000E070000}"/>
    <cellStyle name="20% - Accent5 2 6 2" xfId="3547" xr:uid="{00000000-0005-0000-0000-00000F070000}"/>
    <cellStyle name="20% - Accent5 2 6 2 2" xfId="3546" xr:uid="{00000000-0005-0000-0000-000010070000}"/>
    <cellStyle name="20% - Accent5 2 6 2 2 2" xfId="3545" xr:uid="{00000000-0005-0000-0000-000011070000}"/>
    <cellStyle name="20% - Accent5 2 6 2 2 2 2" xfId="3544" xr:uid="{00000000-0005-0000-0000-000012070000}"/>
    <cellStyle name="20% - Accent5 2 6 2 2 2 3" xfId="3543" xr:uid="{00000000-0005-0000-0000-000013070000}"/>
    <cellStyle name="20% - Accent5 2 6 2 2 3" xfId="3542" xr:uid="{00000000-0005-0000-0000-000014070000}"/>
    <cellStyle name="20% - Accent5 2 6 2 2 4" xfId="3541" xr:uid="{00000000-0005-0000-0000-000015070000}"/>
    <cellStyle name="20% - Accent5 2 6 2 3" xfId="3540" xr:uid="{00000000-0005-0000-0000-000016070000}"/>
    <cellStyle name="20% - Accent5 2 6 2 3 2" xfId="3539" xr:uid="{00000000-0005-0000-0000-000017070000}"/>
    <cellStyle name="20% - Accent5 2 6 2 3 2 2" xfId="3538" xr:uid="{00000000-0005-0000-0000-000018070000}"/>
    <cellStyle name="20% - Accent5 2 6 2 3 2 3" xfId="3537" xr:uid="{00000000-0005-0000-0000-000019070000}"/>
    <cellStyle name="20% - Accent5 2 6 2 3 3" xfId="3536" xr:uid="{00000000-0005-0000-0000-00001A070000}"/>
    <cellStyle name="20% - Accent5 2 6 2 3 4" xfId="3535" xr:uid="{00000000-0005-0000-0000-00001B070000}"/>
    <cellStyle name="20% - Accent5 2 6 2 4" xfId="3534" xr:uid="{00000000-0005-0000-0000-00001C070000}"/>
    <cellStyle name="20% - Accent5 2 6 2 4 2" xfId="3533" xr:uid="{00000000-0005-0000-0000-00001D070000}"/>
    <cellStyle name="20% - Accent5 2 6 2 4 3" xfId="3532" xr:uid="{00000000-0005-0000-0000-00001E070000}"/>
    <cellStyle name="20% - Accent5 2 6 2 5" xfId="3531" xr:uid="{00000000-0005-0000-0000-00001F070000}"/>
    <cellStyle name="20% - Accent5 2 6 2 6" xfId="3530" xr:uid="{00000000-0005-0000-0000-000020070000}"/>
    <cellStyle name="20% - Accent5 2 6 3" xfId="3529" xr:uid="{00000000-0005-0000-0000-000021070000}"/>
    <cellStyle name="20% - Accent5 2 6 3 2" xfId="3528" xr:uid="{00000000-0005-0000-0000-000022070000}"/>
    <cellStyle name="20% - Accent5 2 6 3 2 2" xfId="3527" xr:uid="{00000000-0005-0000-0000-000023070000}"/>
    <cellStyle name="20% - Accent5 2 6 3 2 3" xfId="3526" xr:uid="{00000000-0005-0000-0000-000024070000}"/>
    <cellStyle name="20% - Accent5 2 6 3 3" xfId="3525" xr:uid="{00000000-0005-0000-0000-000025070000}"/>
    <cellStyle name="20% - Accent5 2 6 3 4" xfId="3524" xr:uid="{00000000-0005-0000-0000-000026070000}"/>
    <cellStyle name="20% - Accent5 2 6 4" xfId="3523" xr:uid="{00000000-0005-0000-0000-000027070000}"/>
    <cellStyle name="20% - Accent5 2 6 4 2" xfId="3522" xr:uid="{00000000-0005-0000-0000-000028070000}"/>
    <cellStyle name="20% - Accent5 2 6 4 2 2" xfId="3521" xr:uid="{00000000-0005-0000-0000-000029070000}"/>
    <cellStyle name="20% - Accent5 2 6 4 2 3" xfId="3520" xr:uid="{00000000-0005-0000-0000-00002A070000}"/>
    <cellStyle name="20% - Accent5 2 6 4 3" xfId="3519" xr:uid="{00000000-0005-0000-0000-00002B070000}"/>
    <cellStyle name="20% - Accent5 2 6 4 4" xfId="3518" xr:uid="{00000000-0005-0000-0000-00002C070000}"/>
    <cellStyle name="20% - Accent5 2 6 5" xfId="3517" xr:uid="{00000000-0005-0000-0000-00002D070000}"/>
    <cellStyle name="20% - Accent5 2 6 5 2" xfId="3516" xr:uid="{00000000-0005-0000-0000-00002E070000}"/>
    <cellStyle name="20% - Accent5 2 6 5 3" xfId="3515" xr:uid="{00000000-0005-0000-0000-00002F070000}"/>
    <cellStyle name="20% - Accent5 2 6 6" xfId="3514" xr:uid="{00000000-0005-0000-0000-000030070000}"/>
    <cellStyle name="20% - Accent5 2 6 7" xfId="3513" xr:uid="{00000000-0005-0000-0000-000031070000}"/>
    <cellStyle name="20% - Accent5 2 7" xfId="3512" xr:uid="{00000000-0005-0000-0000-000032070000}"/>
    <cellStyle name="20% - Accent5 2 7 2" xfId="3511" xr:uid="{00000000-0005-0000-0000-000033070000}"/>
    <cellStyle name="20% - Accent5 2 7 2 2" xfId="3510" xr:uid="{00000000-0005-0000-0000-000034070000}"/>
    <cellStyle name="20% - Accent5 2 7 2 3" xfId="3509" xr:uid="{00000000-0005-0000-0000-000035070000}"/>
    <cellStyle name="20% - Accent5 2 7 3" xfId="3508" xr:uid="{00000000-0005-0000-0000-000036070000}"/>
    <cellStyle name="20% - Accent5 2 7 4" xfId="3507" xr:uid="{00000000-0005-0000-0000-000037070000}"/>
    <cellStyle name="20% - Accent5 3" xfId="209" xr:uid="{00000000-0005-0000-0000-000030000000}"/>
    <cellStyle name="20% - Accent5 3 2" xfId="3505" xr:uid="{00000000-0005-0000-0000-000039070000}"/>
    <cellStyle name="20% - Accent5 3 2 2" xfId="3504" xr:uid="{00000000-0005-0000-0000-00003A070000}"/>
    <cellStyle name="20% - Accent5 3 2 2 2" xfId="3503" xr:uid="{00000000-0005-0000-0000-00003B070000}"/>
    <cellStyle name="20% - Accent5 3 2 2 2 2" xfId="3502" xr:uid="{00000000-0005-0000-0000-00003C070000}"/>
    <cellStyle name="20% - Accent5 3 2 2 2 2 2" xfId="3501" xr:uid="{00000000-0005-0000-0000-00003D070000}"/>
    <cellStyle name="20% - Accent5 3 2 2 2 2 3" xfId="3500" xr:uid="{00000000-0005-0000-0000-00003E070000}"/>
    <cellStyle name="20% - Accent5 3 2 2 2 3" xfId="3499" xr:uid="{00000000-0005-0000-0000-00003F070000}"/>
    <cellStyle name="20% - Accent5 3 2 2 2 4" xfId="3498" xr:uid="{00000000-0005-0000-0000-000040070000}"/>
    <cellStyle name="20% - Accent5 3 2 2 3" xfId="3497" xr:uid="{00000000-0005-0000-0000-000041070000}"/>
    <cellStyle name="20% - Accent5 3 2 2 3 2" xfId="3496" xr:uid="{00000000-0005-0000-0000-000042070000}"/>
    <cellStyle name="20% - Accent5 3 2 2 3 3" xfId="3495" xr:uid="{00000000-0005-0000-0000-000043070000}"/>
    <cellStyle name="20% - Accent5 3 2 2 4" xfId="3494" xr:uid="{00000000-0005-0000-0000-000044070000}"/>
    <cellStyle name="20% - Accent5 3 2 2 5" xfId="3493" xr:uid="{00000000-0005-0000-0000-000045070000}"/>
    <cellStyle name="20% - Accent5 3 2 3" xfId="3492" xr:uid="{00000000-0005-0000-0000-000046070000}"/>
    <cellStyle name="20% - Accent5 3 2 3 2" xfId="3491" xr:uid="{00000000-0005-0000-0000-000047070000}"/>
    <cellStyle name="20% - Accent5 3 2 3 2 2" xfId="3490" xr:uid="{00000000-0005-0000-0000-000048070000}"/>
    <cellStyle name="20% - Accent5 3 2 3 2 3" xfId="3489" xr:uid="{00000000-0005-0000-0000-000049070000}"/>
    <cellStyle name="20% - Accent5 3 2 3 3" xfId="3488" xr:uid="{00000000-0005-0000-0000-00004A070000}"/>
    <cellStyle name="20% - Accent5 3 2 3 4" xfId="3487" xr:uid="{00000000-0005-0000-0000-00004B070000}"/>
    <cellStyle name="20% - Accent5 3 2 4" xfId="3486" xr:uid="{00000000-0005-0000-0000-00004C070000}"/>
    <cellStyle name="20% - Accent5 3 3" xfId="3485" xr:uid="{00000000-0005-0000-0000-00004D070000}"/>
    <cellStyle name="20% - Accent5 3 3 2" xfId="3484" xr:uid="{00000000-0005-0000-0000-00004E070000}"/>
    <cellStyle name="20% - Accent5 3 3 2 2" xfId="3483" xr:uid="{00000000-0005-0000-0000-00004F070000}"/>
    <cellStyle name="20% - Accent5 3 3 2 3" xfId="3482" xr:uid="{00000000-0005-0000-0000-000050070000}"/>
    <cellStyle name="20% - Accent5 3 3 3" xfId="3481" xr:uid="{00000000-0005-0000-0000-000051070000}"/>
    <cellStyle name="20% - Accent5 3 3 4" xfId="3480" xr:uid="{00000000-0005-0000-0000-000052070000}"/>
    <cellStyle name="20% - Accent5 3 4" xfId="3479" xr:uid="{00000000-0005-0000-0000-000053070000}"/>
    <cellStyle name="20% - Accent5 3 4 2" xfId="3478" xr:uid="{00000000-0005-0000-0000-000054070000}"/>
    <cellStyle name="20% - Accent5 3 4 2 2" xfId="3477" xr:uid="{00000000-0005-0000-0000-000055070000}"/>
    <cellStyle name="20% - Accent5 3 4 2 3" xfId="3476" xr:uid="{00000000-0005-0000-0000-000056070000}"/>
    <cellStyle name="20% - Accent5 3 4 3" xfId="3475" xr:uid="{00000000-0005-0000-0000-000057070000}"/>
    <cellStyle name="20% - Accent5 3 4 4" xfId="3474" xr:uid="{00000000-0005-0000-0000-000058070000}"/>
    <cellStyle name="20% - Accent5 3 5" xfId="3473" xr:uid="{00000000-0005-0000-0000-000059070000}"/>
    <cellStyle name="20% - Accent5 3 5 2" xfId="3472" xr:uid="{00000000-0005-0000-0000-00005A070000}"/>
    <cellStyle name="20% - Accent5 3 5 2 2" xfId="3471" xr:uid="{00000000-0005-0000-0000-00005B070000}"/>
    <cellStyle name="20% - Accent5 3 5 2 3" xfId="3470" xr:uid="{00000000-0005-0000-0000-00005C070000}"/>
    <cellStyle name="20% - Accent5 3 5 3" xfId="3469" xr:uid="{00000000-0005-0000-0000-00005D070000}"/>
    <cellStyle name="20% - Accent5 3 5 4" xfId="3468" xr:uid="{00000000-0005-0000-0000-00005E070000}"/>
    <cellStyle name="20% - Accent5 3 6" xfId="3467" xr:uid="{00000000-0005-0000-0000-00005F070000}"/>
    <cellStyle name="20% - Accent5 3 6 2" xfId="3466" xr:uid="{00000000-0005-0000-0000-000060070000}"/>
    <cellStyle name="20% - Accent5 3 6 3" xfId="3465" xr:uid="{00000000-0005-0000-0000-000061070000}"/>
    <cellStyle name="20% - Accent5 3 7" xfId="3464" xr:uid="{00000000-0005-0000-0000-000062070000}"/>
    <cellStyle name="20% - Accent5 3 8" xfId="3463" xr:uid="{00000000-0005-0000-0000-000063070000}"/>
    <cellStyle name="20% - Accent5 3 9" xfId="3506" xr:uid="{00000000-0005-0000-0000-000038070000}"/>
    <cellStyle name="20% - Accent5 4" xfId="210" xr:uid="{00000000-0005-0000-0000-000031000000}"/>
    <cellStyle name="20% - Accent5 4 2" xfId="3461" xr:uid="{00000000-0005-0000-0000-000065070000}"/>
    <cellStyle name="20% - Accent5 4 2 2" xfId="3460" xr:uid="{00000000-0005-0000-0000-000066070000}"/>
    <cellStyle name="20% - Accent5 4 2 2 2" xfId="3459" xr:uid="{00000000-0005-0000-0000-000067070000}"/>
    <cellStyle name="20% - Accent5 4 2 2 2 2" xfId="3458" xr:uid="{00000000-0005-0000-0000-000068070000}"/>
    <cellStyle name="20% - Accent5 4 2 2 2 2 2" xfId="3457" xr:uid="{00000000-0005-0000-0000-000069070000}"/>
    <cellStyle name="20% - Accent5 4 2 2 2 2 3" xfId="3456" xr:uid="{00000000-0005-0000-0000-00006A070000}"/>
    <cellStyle name="20% - Accent5 4 2 2 2 3" xfId="3455" xr:uid="{00000000-0005-0000-0000-00006B070000}"/>
    <cellStyle name="20% - Accent5 4 2 2 2 4" xfId="3454" xr:uid="{00000000-0005-0000-0000-00006C070000}"/>
    <cellStyle name="20% - Accent5 4 2 2 3" xfId="3453" xr:uid="{00000000-0005-0000-0000-00006D070000}"/>
    <cellStyle name="20% - Accent5 4 2 2 3 2" xfId="3452" xr:uid="{00000000-0005-0000-0000-00006E070000}"/>
    <cellStyle name="20% - Accent5 4 2 2 3 3" xfId="3451" xr:uid="{00000000-0005-0000-0000-00006F070000}"/>
    <cellStyle name="20% - Accent5 4 2 2 4" xfId="3450" xr:uid="{00000000-0005-0000-0000-000070070000}"/>
    <cellStyle name="20% - Accent5 4 2 2 5" xfId="3449" xr:uid="{00000000-0005-0000-0000-000071070000}"/>
    <cellStyle name="20% - Accent5 4 2 3" xfId="3448" xr:uid="{00000000-0005-0000-0000-000072070000}"/>
    <cellStyle name="20% - Accent5 4 2 3 2" xfId="3447" xr:uid="{00000000-0005-0000-0000-000073070000}"/>
    <cellStyle name="20% - Accent5 4 2 3 2 2" xfId="3446" xr:uid="{00000000-0005-0000-0000-000074070000}"/>
    <cellStyle name="20% - Accent5 4 2 3 2 3" xfId="3445" xr:uid="{00000000-0005-0000-0000-000075070000}"/>
    <cellStyle name="20% - Accent5 4 2 3 3" xfId="3444" xr:uid="{00000000-0005-0000-0000-000076070000}"/>
    <cellStyle name="20% - Accent5 4 2 3 4" xfId="3443" xr:uid="{00000000-0005-0000-0000-000077070000}"/>
    <cellStyle name="20% - Accent5 4 2 4" xfId="3442" xr:uid="{00000000-0005-0000-0000-000078070000}"/>
    <cellStyle name="20% - Accent5 4 3" xfId="3441" xr:uid="{00000000-0005-0000-0000-000079070000}"/>
    <cellStyle name="20% - Accent5 4 3 2" xfId="3440" xr:uid="{00000000-0005-0000-0000-00007A070000}"/>
    <cellStyle name="20% - Accent5 4 3 2 2" xfId="3439" xr:uid="{00000000-0005-0000-0000-00007B070000}"/>
    <cellStyle name="20% - Accent5 4 3 2 3" xfId="3438" xr:uid="{00000000-0005-0000-0000-00007C070000}"/>
    <cellStyle name="20% - Accent5 4 3 3" xfId="3437" xr:uid="{00000000-0005-0000-0000-00007D070000}"/>
    <cellStyle name="20% - Accent5 4 3 4" xfId="3436" xr:uid="{00000000-0005-0000-0000-00007E070000}"/>
    <cellStyle name="20% - Accent5 4 4" xfId="3435" xr:uid="{00000000-0005-0000-0000-00007F070000}"/>
    <cellStyle name="20% - Accent5 4 4 2" xfId="3434" xr:uid="{00000000-0005-0000-0000-000080070000}"/>
    <cellStyle name="20% - Accent5 4 4 2 2" xfId="3433" xr:uid="{00000000-0005-0000-0000-000081070000}"/>
    <cellStyle name="20% - Accent5 4 4 2 3" xfId="3432" xr:uid="{00000000-0005-0000-0000-000082070000}"/>
    <cellStyle name="20% - Accent5 4 4 3" xfId="3431" xr:uid="{00000000-0005-0000-0000-000083070000}"/>
    <cellStyle name="20% - Accent5 4 4 4" xfId="3430" xr:uid="{00000000-0005-0000-0000-000084070000}"/>
    <cellStyle name="20% - Accent5 4 5" xfId="3429" xr:uid="{00000000-0005-0000-0000-000085070000}"/>
    <cellStyle name="20% - Accent5 4 5 2" xfId="3428" xr:uid="{00000000-0005-0000-0000-000086070000}"/>
    <cellStyle name="20% - Accent5 4 5 2 2" xfId="5515" xr:uid="{00000000-0005-0000-0000-000087070000}"/>
    <cellStyle name="20% - Accent5 4 5 2 3" xfId="3427" xr:uid="{00000000-0005-0000-0000-000088070000}"/>
    <cellStyle name="20% - Accent5 4 5 3" xfId="3426" xr:uid="{00000000-0005-0000-0000-000089070000}"/>
    <cellStyle name="20% - Accent5 4 5 4" xfId="3425" xr:uid="{00000000-0005-0000-0000-00008A070000}"/>
    <cellStyle name="20% - Accent5 4 6" xfId="3424" xr:uid="{00000000-0005-0000-0000-00008B070000}"/>
    <cellStyle name="20% - Accent5 4 6 2" xfId="3423" xr:uid="{00000000-0005-0000-0000-00008C070000}"/>
    <cellStyle name="20% - Accent5 4 6 3" xfId="3422" xr:uid="{00000000-0005-0000-0000-00008D070000}"/>
    <cellStyle name="20% - Accent5 4 7" xfId="3421" xr:uid="{00000000-0005-0000-0000-00008E070000}"/>
    <cellStyle name="20% - Accent5 4 8" xfId="3420" xr:uid="{00000000-0005-0000-0000-00008F070000}"/>
    <cellStyle name="20% - Accent5 4 9" xfId="3462" xr:uid="{00000000-0005-0000-0000-000064070000}"/>
    <cellStyle name="20% - Accent5 5" xfId="211" xr:uid="{00000000-0005-0000-0000-000032000000}"/>
    <cellStyle name="20% - Accent5 5 2" xfId="3418" xr:uid="{00000000-0005-0000-0000-000091070000}"/>
    <cellStyle name="20% - Accent5 5 2 2" xfId="3417" xr:uid="{00000000-0005-0000-0000-000092070000}"/>
    <cellStyle name="20% - Accent5 5 2 2 2" xfId="3416" xr:uid="{00000000-0005-0000-0000-000093070000}"/>
    <cellStyle name="20% - Accent5 5 2 2 2 2" xfId="3415" xr:uid="{00000000-0005-0000-0000-000094070000}"/>
    <cellStyle name="20% - Accent5 5 2 2 2 2 2" xfId="3414" xr:uid="{00000000-0005-0000-0000-000095070000}"/>
    <cellStyle name="20% - Accent5 5 2 2 2 2 3" xfId="3413" xr:uid="{00000000-0005-0000-0000-000096070000}"/>
    <cellStyle name="20% - Accent5 5 2 2 2 3" xfId="3412" xr:uid="{00000000-0005-0000-0000-000097070000}"/>
    <cellStyle name="20% - Accent5 5 2 2 2 4" xfId="3411" xr:uid="{00000000-0005-0000-0000-000098070000}"/>
    <cellStyle name="20% - Accent5 5 2 2 3" xfId="3410" xr:uid="{00000000-0005-0000-0000-000099070000}"/>
    <cellStyle name="20% - Accent5 5 2 2 3 2" xfId="3409" xr:uid="{00000000-0005-0000-0000-00009A070000}"/>
    <cellStyle name="20% - Accent5 5 2 2 3 3" xfId="3408" xr:uid="{00000000-0005-0000-0000-00009B070000}"/>
    <cellStyle name="20% - Accent5 5 2 2 4" xfId="3407" xr:uid="{00000000-0005-0000-0000-00009C070000}"/>
    <cellStyle name="20% - Accent5 5 2 2 5" xfId="3406" xr:uid="{00000000-0005-0000-0000-00009D070000}"/>
    <cellStyle name="20% - Accent5 5 2 3" xfId="3405" xr:uid="{00000000-0005-0000-0000-00009E070000}"/>
    <cellStyle name="20% - Accent5 5 2 3 2" xfId="3404" xr:uid="{00000000-0005-0000-0000-00009F070000}"/>
    <cellStyle name="20% - Accent5 5 2 3 2 2" xfId="3403" xr:uid="{00000000-0005-0000-0000-0000A0070000}"/>
    <cellStyle name="20% - Accent5 5 2 3 2 3" xfId="3402" xr:uid="{00000000-0005-0000-0000-0000A1070000}"/>
    <cellStyle name="20% - Accent5 5 2 3 3" xfId="3401" xr:uid="{00000000-0005-0000-0000-0000A2070000}"/>
    <cellStyle name="20% - Accent5 5 2 3 4" xfId="3400" xr:uid="{00000000-0005-0000-0000-0000A3070000}"/>
    <cellStyle name="20% - Accent5 5 2 4" xfId="3399" xr:uid="{00000000-0005-0000-0000-0000A4070000}"/>
    <cellStyle name="20% - Accent5 5 3" xfId="3398" xr:uid="{00000000-0005-0000-0000-0000A5070000}"/>
    <cellStyle name="20% - Accent5 5 3 2" xfId="3397" xr:uid="{00000000-0005-0000-0000-0000A6070000}"/>
    <cellStyle name="20% - Accent5 5 3 2 2" xfId="3396" xr:uid="{00000000-0005-0000-0000-0000A7070000}"/>
    <cellStyle name="20% - Accent5 5 3 2 3" xfId="2867" xr:uid="{00000000-0005-0000-0000-0000A8070000}"/>
    <cellStyle name="20% - Accent5 5 3 3" xfId="3395" xr:uid="{00000000-0005-0000-0000-0000A9070000}"/>
    <cellStyle name="20% - Accent5 5 3 4" xfId="3394" xr:uid="{00000000-0005-0000-0000-0000AA070000}"/>
    <cellStyle name="20% - Accent5 5 4" xfId="3393" xr:uid="{00000000-0005-0000-0000-0000AB070000}"/>
    <cellStyle name="20% - Accent5 5 4 2" xfId="3392" xr:uid="{00000000-0005-0000-0000-0000AC070000}"/>
    <cellStyle name="20% - Accent5 5 4 2 2" xfId="3391" xr:uid="{00000000-0005-0000-0000-0000AD070000}"/>
    <cellStyle name="20% - Accent5 5 4 2 3" xfId="3390" xr:uid="{00000000-0005-0000-0000-0000AE070000}"/>
    <cellStyle name="20% - Accent5 5 4 3" xfId="3389" xr:uid="{00000000-0005-0000-0000-0000AF070000}"/>
    <cellStyle name="20% - Accent5 5 4 4" xfId="3388" xr:uid="{00000000-0005-0000-0000-0000B0070000}"/>
    <cellStyle name="20% - Accent5 5 5" xfId="3387" xr:uid="{00000000-0005-0000-0000-0000B1070000}"/>
    <cellStyle name="20% - Accent5 5 5 2" xfId="3386" xr:uid="{00000000-0005-0000-0000-0000B2070000}"/>
    <cellStyle name="20% - Accent5 5 5 3" xfId="3385" xr:uid="{00000000-0005-0000-0000-0000B3070000}"/>
    <cellStyle name="20% - Accent5 5 6" xfId="3384" xr:uid="{00000000-0005-0000-0000-0000B4070000}"/>
    <cellStyle name="20% - Accent5 5 7" xfId="3383" xr:uid="{00000000-0005-0000-0000-0000B5070000}"/>
    <cellStyle name="20% - Accent5 5 8" xfId="3419" xr:uid="{00000000-0005-0000-0000-000090070000}"/>
    <cellStyle name="20% - Accent5 6" xfId="212" xr:uid="{00000000-0005-0000-0000-000033000000}"/>
    <cellStyle name="20% - Accent5 6 2" xfId="3382" xr:uid="{00000000-0005-0000-0000-0000B7070000}"/>
    <cellStyle name="20% - Accent5 6 2 2" xfId="3381" xr:uid="{00000000-0005-0000-0000-0000B8070000}"/>
    <cellStyle name="20% - Accent5 6 2 2 2" xfId="3380" xr:uid="{00000000-0005-0000-0000-0000B9070000}"/>
    <cellStyle name="20% - Accent5 6 2 2 2 2" xfId="3379" xr:uid="{00000000-0005-0000-0000-0000BA070000}"/>
    <cellStyle name="20% - Accent5 6 2 2 2 3" xfId="3378" xr:uid="{00000000-0005-0000-0000-0000BB070000}"/>
    <cellStyle name="20% - Accent5 6 2 2 3" xfId="3377" xr:uid="{00000000-0005-0000-0000-0000BC070000}"/>
    <cellStyle name="20% - Accent5 6 2 2 4" xfId="3375" xr:uid="{00000000-0005-0000-0000-0000BD070000}"/>
    <cellStyle name="20% - Accent5 6 2 3" xfId="3376" xr:uid="{00000000-0005-0000-0000-0000BE070000}"/>
    <cellStyle name="20% - Accent5 6 2 3 2" xfId="3374" xr:uid="{00000000-0005-0000-0000-0000BF070000}"/>
    <cellStyle name="20% - Accent5 6 2 3 3" xfId="3373" xr:uid="{00000000-0005-0000-0000-0000C0070000}"/>
    <cellStyle name="20% - Accent5 6 2 4" xfId="3372" xr:uid="{00000000-0005-0000-0000-0000C1070000}"/>
    <cellStyle name="20% - Accent5 6 2 5" xfId="3371" xr:uid="{00000000-0005-0000-0000-0000C2070000}"/>
    <cellStyle name="20% - Accent5 6 3" xfId="3370" xr:uid="{00000000-0005-0000-0000-0000C3070000}"/>
    <cellStyle name="20% - Accent5 6 3 2" xfId="3369" xr:uid="{00000000-0005-0000-0000-0000C4070000}"/>
    <cellStyle name="20% - Accent5 6 3 2 2" xfId="3368" xr:uid="{00000000-0005-0000-0000-0000C5070000}"/>
    <cellStyle name="20% - Accent5 6 3 2 3" xfId="3367" xr:uid="{00000000-0005-0000-0000-0000C6070000}"/>
    <cellStyle name="20% - Accent5 6 3 3" xfId="3366" xr:uid="{00000000-0005-0000-0000-0000C7070000}"/>
    <cellStyle name="20% - Accent5 6 3 4" xfId="3365" xr:uid="{00000000-0005-0000-0000-0000C8070000}"/>
    <cellStyle name="20% - Accent5 6 4" xfId="3364" xr:uid="{00000000-0005-0000-0000-0000C9070000}"/>
    <cellStyle name="20% - Accent5 7" xfId="213" xr:uid="{00000000-0005-0000-0000-000034000000}"/>
    <cellStyle name="20% - Accent5 7 2" xfId="3363" xr:uid="{00000000-0005-0000-0000-0000CB070000}"/>
    <cellStyle name="20% - Accent5 7 3" xfId="3362" xr:uid="{00000000-0005-0000-0000-0000CC070000}"/>
    <cellStyle name="20% - Accent5 7 4" xfId="5520" xr:uid="{00000000-0005-0000-0000-0000CD070000}"/>
    <cellStyle name="20% - Accent5 8" xfId="5523" xr:uid="{00000000-0005-0000-0000-0000CE070000}"/>
    <cellStyle name="20% - Accent5 8 2" xfId="3361" xr:uid="{00000000-0005-0000-0000-0000CF070000}"/>
    <cellStyle name="20% - Accent5 8 2 2" xfId="5521" xr:uid="{00000000-0005-0000-0000-0000D0070000}"/>
    <cellStyle name="20% - Accent5 8 2 3" xfId="5522" xr:uid="{00000000-0005-0000-0000-0000D1070000}"/>
    <cellStyle name="20% - Accent5 8 3" xfId="3360" xr:uid="{00000000-0005-0000-0000-0000D2070000}"/>
    <cellStyle name="20% - Accent5 8 4" xfId="3359" xr:uid="{00000000-0005-0000-0000-0000D3070000}"/>
    <cellStyle name="20% - Accent5 9" xfId="3358" xr:uid="{00000000-0005-0000-0000-0000D4070000}"/>
    <cellStyle name="20% - Accent5 9 2" xfId="3357" xr:uid="{00000000-0005-0000-0000-0000D5070000}"/>
    <cellStyle name="20% - Accent5 9 2 2" xfId="3356" xr:uid="{00000000-0005-0000-0000-0000D6070000}"/>
    <cellStyle name="20% - Accent5 9 2 3" xfId="3355" xr:uid="{00000000-0005-0000-0000-0000D7070000}"/>
    <cellStyle name="20% - Accent5 9 3" xfId="3354" xr:uid="{00000000-0005-0000-0000-0000D8070000}"/>
    <cellStyle name="20% - Accent5 9 4" xfId="3353" xr:uid="{00000000-0005-0000-0000-0000D9070000}"/>
    <cellStyle name="20% - Accent6" xfId="102" builtinId="50" customBuiltin="1"/>
    <cellStyle name="20% - Accent6 10" xfId="3352" xr:uid="{00000000-0005-0000-0000-0000DA070000}"/>
    <cellStyle name="20% - Accent6 10 2" xfId="3351" xr:uid="{00000000-0005-0000-0000-0000DB070000}"/>
    <cellStyle name="20% - Accent6 10 2 2" xfId="3350" xr:uid="{00000000-0005-0000-0000-0000DC070000}"/>
    <cellStyle name="20% - Accent6 10 2 3" xfId="3349" xr:uid="{00000000-0005-0000-0000-0000DD070000}"/>
    <cellStyle name="20% - Accent6 10 3" xfId="3348" xr:uid="{00000000-0005-0000-0000-0000DE070000}"/>
    <cellStyle name="20% - Accent6 10 4" xfId="3347" xr:uid="{00000000-0005-0000-0000-0000DF070000}"/>
    <cellStyle name="20% - Accent6 10 4 2" xfId="3346" xr:uid="{00000000-0005-0000-0000-0000E0070000}"/>
    <cellStyle name="20% - Accent6 10 5" xfId="3345" xr:uid="{00000000-0005-0000-0000-0000E1070000}"/>
    <cellStyle name="20% - Accent6 11" xfId="3344" xr:uid="{00000000-0005-0000-0000-0000E2070000}"/>
    <cellStyle name="20% - Accent6 11 2" xfId="3343" xr:uid="{00000000-0005-0000-0000-0000E3070000}"/>
    <cellStyle name="20% - Accent6 11 3" xfId="3342" xr:uid="{00000000-0005-0000-0000-0000E4070000}"/>
    <cellStyle name="20% - Accent6 11 3 2" xfId="3341" xr:uid="{00000000-0005-0000-0000-0000E5070000}"/>
    <cellStyle name="20% - Accent6 12" xfId="3340" xr:uid="{00000000-0005-0000-0000-0000E6070000}"/>
    <cellStyle name="20% - Accent6 12 2" xfId="3339" xr:uid="{00000000-0005-0000-0000-0000E7070000}"/>
    <cellStyle name="20% - Accent6 12 3" xfId="3338" xr:uid="{00000000-0005-0000-0000-0000E8070000}"/>
    <cellStyle name="20% - Accent6 13" xfId="3337" xr:uid="{00000000-0005-0000-0000-0000E9070000}"/>
    <cellStyle name="20% - Accent6 13 2" xfId="3336" xr:uid="{00000000-0005-0000-0000-0000EA070000}"/>
    <cellStyle name="20% - Accent6 13 3" xfId="3335" xr:uid="{00000000-0005-0000-0000-0000EB070000}"/>
    <cellStyle name="20% - Accent6 14" xfId="3334" xr:uid="{00000000-0005-0000-0000-0000EC070000}"/>
    <cellStyle name="20% - Accent6 14 2" xfId="3333" xr:uid="{00000000-0005-0000-0000-0000ED070000}"/>
    <cellStyle name="20% - Accent6 15" xfId="3332" xr:uid="{00000000-0005-0000-0000-0000EE070000}"/>
    <cellStyle name="20% - Accent6 16" xfId="3331" xr:uid="{00000000-0005-0000-0000-0000EF070000}"/>
    <cellStyle name="20% - Accent6 2" xfId="214" xr:uid="{00000000-0005-0000-0000-000035000000}"/>
    <cellStyle name="20% - Accent6 2 2" xfId="3330" xr:uid="{00000000-0005-0000-0000-0000F1070000}"/>
    <cellStyle name="20% - Accent6 2 3" xfId="3329" xr:uid="{00000000-0005-0000-0000-0000F2070000}"/>
    <cellStyle name="20% - Accent6 2 3 2" xfId="3328" xr:uid="{00000000-0005-0000-0000-0000F3070000}"/>
    <cellStyle name="20% - Accent6 2 3 2 2" xfId="3327" xr:uid="{00000000-0005-0000-0000-0000F4070000}"/>
    <cellStyle name="20% - Accent6 2 3 2 2 2" xfId="3326" xr:uid="{00000000-0005-0000-0000-0000F5070000}"/>
    <cellStyle name="20% - Accent6 2 3 2 2 2 2" xfId="3325" xr:uid="{00000000-0005-0000-0000-0000F6070000}"/>
    <cellStyle name="20% - Accent6 2 3 2 2 2 3" xfId="3324" xr:uid="{00000000-0005-0000-0000-0000F7070000}"/>
    <cellStyle name="20% - Accent6 2 3 2 2 3" xfId="3323" xr:uid="{00000000-0005-0000-0000-0000F8070000}"/>
    <cellStyle name="20% - Accent6 2 3 2 2 3 2" xfId="3322" xr:uid="{00000000-0005-0000-0000-0000F9070000}"/>
    <cellStyle name="20% - Accent6 2 3 2 2 4" xfId="3321" xr:uid="{00000000-0005-0000-0000-0000FA070000}"/>
    <cellStyle name="20% - Accent6 2 3 2 3" xfId="3320" xr:uid="{00000000-0005-0000-0000-0000FB070000}"/>
    <cellStyle name="20% - Accent6 2 3 2 3 2" xfId="3319" xr:uid="{00000000-0005-0000-0000-0000FC070000}"/>
    <cellStyle name="20% - Accent6 2 3 2 3 2 2" xfId="3318" xr:uid="{00000000-0005-0000-0000-0000FD070000}"/>
    <cellStyle name="20% - Accent6 2 3 2 3 2 3" xfId="3317" xr:uid="{00000000-0005-0000-0000-0000FE070000}"/>
    <cellStyle name="20% - Accent6 2 3 2 3 3" xfId="3316" xr:uid="{00000000-0005-0000-0000-0000FF070000}"/>
    <cellStyle name="20% - Accent6 2 3 2 3 3 2" xfId="3315" xr:uid="{00000000-0005-0000-0000-000000080000}"/>
    <cellStyle name="20% - Accent6 2 3 2 3 4" xfId="3314" xr:uid="{00000000-0005-0000-0000-000001080000}"/>
    <cellStyle name="20% - Accent6 2 3 2 4" xfId="3313" xr:uid="{00000000-0005-0000-0000-000002080000}"/>
    <cellStyle name="20% - Accent6 2 3 2 4 2" xfId="3312" xr:uid="{00000000-0005-0000-0000-000003080000}"/>
    <cellStyle name="20% - Accent6 2 3 2 4 3" xfId="3311" xr:uid="{00000000-0005-0000-0000-000004080000}"/>
    <cellStyle name="20% - Accent6 2 3 2 5" xfId="3310" xr:uid="{00000000-0005-0000-0000-000005080000}"/>
    <cellStyle name="20% - Accent6 2 3 2 6" xfId="3309" xr:uid="{00000000-0005-0000-0000-000006080000}"/>
    <cellStyle name="20% - Accent6 2 3 2 6 2" xfId="3308" xr:uid="{00000000-0005-0000-0000-000007080000}"/>
    <cellStyle name="20% - Accent6 2 3 2 7" xfId="3307" xr:uid="{00000000-0005-0000-0000-000008080000}"/>
    <cellStyle name="20% - Accent6 2 3 3" xfId="3306" xr:uid="{00000000-0005-0000-0000-000009080000}"/>
    <cellStyle name="20% - Accent6 2 3 3 2" xfId="3305" xr:uid="{00000000-0005-0000-0000-00000A080000}"/>
    <cellStyle name="20% - Accent6 2 3 3 2 2" xfId="3304" xr:uid="{00000000-0005-0000-0000-00000B080000}"/>
    <cellStyle name="20% - Accent6 2 3 3 2 3" xfId="3303" xr:uid="{00000000-0005-0000-0000-00000C080000}"/>
    <cellStyle name="20% - Accent6 2 3 3 3" xfId="3302" xr:uid="{00000000-0005-0000-0000-00000D080000}"/>
    <cellStyle name="20% - Accent6 2 3 3 3 2" xfId="3301" xr:uid="{00000000-0005-0000-0000-00000E080000}"/>
    <cellStyle name="20% - Accent6 2 3 3 4" xfId="3300" xr:uid="{00000000-0005-0000-0000-00000F080000}"/>
    <cellStyle name="20% - Accent6 2 3 4" xfId="3299" xr:uid="{00000000-0005-0000-0000-000010080000}"/>
    <cellStyle name="20% - Accent6 2 3 4 2" xfId="3298" xr:uid="{00000000-0005-0000-0000-000011080000}"/>
    <cellStyle name="20% - Accent6 2 3 4 2 2" xfId="3297" xr:uid="{00000000-0005-0000-0000-000012080000}"/>
    <cellStyle name="20% - Accent6 2 3 4 2 3" xfId="3296" xr:uid="{00000000-0005-0000-0000-000013080000}"/>
    <cellStyle name="20% - Accent6 2 3 4 3" xfId="3295" xr:uid="{00000000-0005-0000-0000-000014080000}"/>
    <cellStyle name="20% - Accent6 2 3 4 3 2" xfId="3294" xr:uid="{00000000-0005-0000-0000-000015080000}"/>
    <cellStyle name="20% - Accent6 2 3 4 4" xfId="3293" xr:uid="{00000000-0005-0000-0000-000016080000}"/>
    <cellStyle name="20% - Accent6 2 3 5" xfId="3292" xr:uid="{00000000-0005-0000-0000-000017080000}"/>
    <cellStyle name="20% - Accent6 2 3 5 2" xfId="3291" xr:uid="{00000000-0005-0000-0000-000018080000}"/>
    <cellStyle name="20% - Accent6 2 3 5 3" xfId="3290" xr:uid="{00000000-0005-0000-0000-000019080000}"/>
    <cellStyle name="20% - Accent6 2 3 6" xfId="3289" xr:uid="{00000000-0005-0000-0000-00001A080000}"/>
    <cellStyle name="20% - Accent6 2 3 7" xfId="3288" xr:uid="{00000000-0005-0000-0000-00001B080000}"/>
    <cellStyle name="20% - Accent6 2 3 7 2" xfId="3287" xr:uid="{00000000-0005-0000-0000-00001C080000}"/>
    <cellStyle name="20% - Accent6 2 3 8" xfId="3286" xr:uid="{00000000-0005-0000-0000-00001D080000}"/>
    <cellStyle name="20% - Accent6 2 4" xfId="3285" xr:uid="{00000000-0005-0000-0000-00001E080000}"/>
    <cellStyle name="20% - Accent6 2 4 2" xfId="3284" xr:uid="{00000000-0005-0000-0000-00001F080000}"/>
    <cellStyle name="20% - Accent6 2 4 2 2" xfId="3283" xr:uid="{00000000-0005-0000-0000-000020080000}"/>
    <cellStyle name="20% - Accent6 2 4 2 2 2" xfId="3282" xr:uid="{00000000-0005-0000-0000-000021080000}"/>
    <cellStyle name="20% - Accent6 2 4 2 2 2 2" xfId="3281" xr:uid="{00000000-0005-0000-0000-000022080000}"/>
    <cellStyle name="20% - Accent6 2 4 2 2 2 3" xfId="3280" xr:uid="{00000000-0005-0000-0000-000023080000}"/>
    <cellStyle name="20% - Accent6 2 4 2 2 3" xfId="3279" xr:uid="{00000000-0005-0000-0000-000024080000}"/>
    <cellStyle name="20% - Accent6 2 4 2 2 3 2" xfId="3278" xr:uid="{00000000-0005-0000-0000-000025080000}"/>
    <cellStyle name="20% - Accent6 2 4 2 2 4" xfId="3277" xr:uid="{00000000-0005-0000-0000-000026080000}"/>
    <cellStyle name="20% - Accent6 2 4 2 3" xfId="3276" xr:uid="{00000000-0005-0000-0000-000027080000}"/>
    <cellStyle name="20% - Accent6 2 4 2 3 2" xfId="3275" xr:uid="{00000000-0005-0000-0000-000028080000}"/>
    <cellStyle name="20% - Accent6 2 4 2 3 2 2" xfId="3274" xr:uid="{00000000-0005-0000-0000-000029080000}"/>
    <cellStyle name="20% - Accent6 2 4 2 3 2 3" xfId="3273" xr:uid="{00000000-0005-0000-0000-00002A080000}"/>
    <cellStyle name="20% - Accent6 2 4 2 3 3" xfId="3272" xr:uid="{00000000-0005-0000-0000-00002B080000}"/>
    <cellStyle name="20% - Accent6 2 4 2 3 3 2" xfId="3271" xr:uid="{00000000-0005-0000-0000-00002C080000}"/>
    <cellStyle name="20% - Accent6 2 4 2 3 4" xfId="3270" xr:uid="{00000000-0005-0000-0000-00002D080000}"/>
    <cellStyle name="20% - Accent6 2 4 2 4" xfId="3269" xr:uid="{00000000-0005-0000-0000-00002E080000}"/>
    <cellStyle name="20% - Accent6 2 4 2 4 2" xfId="3268" xr:uid="{00000000-0005-0000-0000-00002F080000}"/>
    <cellStyle name="20% - Accent6 2 4 2 4 3" xfId="3267" xr:uid="{00000000-0005-0000-0000-000030080000}"/>
    <cellStyle name="20% - Accent6 2 4 2 5" xfId="3266" xr:uid="{00000000-0005-0000-0000-000031080000}"/>
    <cellStyle name="20% - Accent6 2 4 2 6" xfId="3265" xr:uid="{00000000-0005-0000-0000-000032080000}"/>
    <cellStyle name="20% - Accent6 2 4 2 6 2" xfId="3264" xr:uid="{00000000-0005-0000-0000-000033080000}"/>
    <cellStyle name="20% - Accent6 2 4 2 7" xfId="3263" xr:uid="{00000000-0005-0000-0000-000034080000}"/>
    <cellStyle name="20% - Accent6 2 4 3" xfId="3262" xr:uid="{00000000-0005-0000-0000-000035080000}"/>
    <cellStyle name="20% - Accent6 2 4 3 2" xfId="3261" xr:uid="{00000000-0005-0000-0000-000036080000}"/>
    <cellStyle name="20% - Accent6 2 4 3 2 2" xfId="3260" xr:uid="{00000000-0005-0000-0000-000037080000}"/>
    <cellStyle name="20% - Accent6 2 4 3 2 3" xfId="3259" xr:uid="{00000000-0005-0000-0000-000038080000}"/>
    <cellStyle name="20% - Accent6 2 4 3 3" xfId="5580" xr:uid="{00000000-0005-0000-0000-000039080000}"/>
    <cellStyle name="20% - Accent6 2 4 3 3 2" xfId="5582" xr:uid="{00000000-0005-0000-0000-00003A080000}"/>
    <cellStyle name="20% - Accent6 2 4 3 4" xfId="5587" xr:uid="{00000000-0005-0000-0000-00003B080000}"/>
    <cellStyle name="20% - Accent6 2 4 4" xfId="5590" xr:uid="{00000000-0005-0000-0000-00003C080000}"/>
    <cellStyle name="20% - Accent6 2 4 4 2" xfId="3258" xr:uid="{00000000-0005-0000-0000-00003D080000}"/>
    <cellStyle name="20% - Accent6 2 4 4 2 2" xfId="3257" xr:uid="{00000000-0005-0000-0000-00003E080000}"/>
    <cellStyle name="20% - Accent6 2 4 4 2 3" xfId="3256" xr:uid="{00000000-0005-0000-0000-00003F080000}"/>
    <cellStyle name="20% - Accent6 2 4 4 3" xfId="3255" xr:uid="{00000000-0005-0000-0000-000040080000}"/>
    <cellStyle name="20% - Accent6 2 4 4 3 2" xfId="3254" xr:uid="{00000000-0005-0000-0000-000041080000}"/>
    <cellStyle name="20% - Accent6 2 4 4 4" xfId="5593" xr:uid="{00000000-0005-0000-0000-000042080000}"/>
    <cellStyle name="20% - Accent6 2 4 5" xfId="5596" xr:uid="{00000000-0005-0000-0000-000043080000}"/>
    <cellStyle name="20% - Accent6 2 4 5 2" xfId="5599" xr:uid="{00000000-0005-0000-0000-000044080000}"/>
    <cellStyle name="20% - Accent6 2 4 5 3" xfId="5602" xr:uid="{00000000-0005-0000-0000-000045080000}"/>
    <cellStyle name="20% - Accent6 2 4 6" xfId="5608" xr:uid="{00000000-0005-0000-0000-000046080000}"/>
    <cellStyle name="20% - Accent6 2 4 7" xfId="5610" xr:uid="{00000000-0005-0000-0000-000047080000}"/>
    <cellStyle name="20% - Accent6 2 4 7 2" xfId="5613" xr:uid="{00000000-0005-0000-0000-000048080000}"/>
    <cellStyle name="20% - Accent6 2 4 8" xfId="5615" xr:uid="{00000000-0005-0000-0000-000049080000}"/>
    <cellStyle name="20% - Accent6 2 5" xfId="5618" xr:uid="{00000000-0005-0000-0000-00004A080000}"/>
    <cellStyle name="20% - Accent6 2 5 2" xfId="5621" xr:uid="{00000000-0005-0000-0000-00004B080000}"/>
    <cellStyle name="20% - Accent6 2 5 2 2" xfId="3253" xr:uid="{00000000-0005-0000-0000-00004C080000}"/>
    <cellStyle name="20% - Accent6 2 5 2 2 2" xfId="3252" xr:uid="{00000000-0005-0000-0000-00004D080000}"/>
    <cellStyle name="20% - Accent6 2 5 2 2 2 2" xfId="3251" xr:uid="{00000000-0005-0000-0000-00004E080000}"/>
    <cellStyle name="20% - Accent6 2 5 2 2 2 3" xfId="3250" xr:uid="{00000000-0005-0000-0000-00004F080000}"/>
    <cellStyle name="20% - Accent6 2 5 2 2 3" xfId="5624" xr:uid="{00000000-0005-0000-0000-000050080000}"/>
    <cellStyle name="20% - Accent6 2 5 2 2 3 2" xfId="5628" xr:uid="{00000000-0005-0000-0000-000051080000}"/>
    <cellStyle name="20% - Accent6 2 5 2 2 4" xfId="5554" xr:uid="{00000000-0005-0000-0000-000052080000}"/>
    <cellStyle name="20% - Accent6 2 5 2 3" xfId="5556" xr:uid="{00000000-0005-0000-0000-000053080000}"/>
    <cellStyle name="20% - Accent6 2 5 2 3 2" xfId="5561" xr:uid="{00000000-0005-0000-0000-000054080000}"/>
    <cellStyle name="20% - Accent6 2 5 2 3 2 2" xfId="5631" xr:uid="{00000000-0005-0000-0000-000055080000}"/>
    <cellStyle name="20% - Accent6 2 5 2 3 2 3" xfId="5564" xr:uid="{00000000-0005-0000-0000-000056080000}"/>
    <cellStyle name="20% - Accent6 2 5 2 3 3" xfId="5566" xr:uid="{00000000-0005-0000-0000-000057080000}"/>
    <cellStyle name="20% - Accent6 2 5 2 3 3 2" xfId="5516" xr:uid="{00000000-0005-0000-0000-000058080000}"/>
    <cellStyle name="20% - Accent6 2 5 2 3 4" xfId="5510" xr:uid="{00000000-0005-0000-0000-000059080000}"/>
    <cellStyle name="20% - Accent6 2 5 2 4" xfId="3249" xr:uid="{00000000-0005-0000-0000-00005A080000}"/>
    <cellStyle name="20% - Accent6 2 5 2 4 2" xfId="3248" xr:uid="{00000000-0005-0000-0000-00005B080000}"/>
    <cellStyle name="20% - Accent6 2 5 2 4 3" xfId="3247" xr:uid="{00000000-0005-0000-0000-00005C080000}"/>
    <cellStyle name="20% - Accent6 2 5 2 5" xfId="3246" xr:uid="{00000000-0005-0000-0000-00005D080000}"/>
    <cellStyle name="20% - Accent6 2 5 2 6" xfId="3245" xr:uid="{00000000-0005-0000-0000-00005E080000}"/>
    <cellStyle name="20% - Accent6 2 5 2 6 2" xfId="3244" xr:uid="{00000000-0005-0000-0000-00005F080000}"/>
    <cellStyle name="20% - Accent6 2 5 2 7" xfId="5511" xr:uid="{00000000-0005-0000-0000-000060080000}"/>
    <cellStyle name="20% - Accent6 2 5 3" xfId="3243" xr:uid="{00000000-0005-0000-0000-000061080000}"/>
    <cellStyle name="20% - Accent6 2 5 3 2" xfId="3242" xr:uid="{00000000-0005-0000-0000-000062080000}"/>
    <cellStyle name="20% - Accent6 2 5 3 2 2" xfId="3241" xr:uid="{00000000-0005-0000-0000-000063080000}"/>
    <cellStyle name="20% - Accent6 2 5 3 2 3" xfId="3240" xr:uid="{00000000-0005-0000-0000-000064080000}"/>
    <cellStyle name="20% - Accent6 2 5 3 3" xfId="3239" xr:uid="{00000000-0005-0000-0000-000065080000}"/>
    <cellStyle name="20% - Accent6 2 5 3 3 2" xfId="3238" xr:uid="{00000000-0005-0000-0000-000066080000}"/>
    <cellStyle name="20% - Accent6 2 5 3 4" xfId="3237" xr:uid="{00000000-0005-0000-0000-000067080000}"/>
    <cellStyle name="20% - Accent6 2 5 4" xfId="3236" xr:uid="{00000000-0005-0000-0000-000068080000}"/>
    <cellStyle name="20% - Accent6 2 5 4 2" xfId="3235" xr:uid="{00000000-0005-0000-0000-000069080000}"/>
    <cellStyle name="20% - Accent6 2 5 4 2 2" xfId="3234" xr:uid="{00000000-0005-0000-0000-00006A080000}"/>
    <cellStyle name="20% - Accent6 2 5 4 2 3" xfId="3233" xr:uid="{00000000-0005-0000-0000-00006B080000}"/>
    <cellStyle name="20% - Accent6 2 5 4 3" xfId="3232" xr:uid="{00000000-0005-0000-0000-00006C080000}"/>
    <cellStyle name="20% - Accent6 2 5 4 3 2" xfId="3231" xr:uid="{00000000-0005-0000-0000-00006D080000}"/>
    <cellStyle name="20% - Accent6 2 5 4 4" xfId="3230" xr:uid="{00000000-0005-0000-0000-00006E080000}"/>
    <cellStyle name="20% - Accent6 2 5 5" xfId="3229" xr:uid="{00000000-0005-0000-0000-00006F080000}"/>
    <cellStyle name="20% - Accent6 2 5 5 2" xfId="3228" xr:uid="{00000000-0005-0000-0000-000070080000}"/>
    <cellStyle name="20% - Accent6 2 5 5 3" xfId="3227" xr:uid="{00000000-0005-0000-0000-000071080000}"/>
    <cellStyle name="20% - Accent6 2 5 6" xfId="3226" xr:uid="{00000000-0005-0000-0000-000072080000}"/>
    <cellStyle name="20% - Accent6 2 5 7" xfId="3225" xr:uid="{00000000-0005-0000-0000-000073080000}"/>
    <cellStyle name="20% - Accent6 2 5 7 2" xfId="3224" xr:uid="{00000000-0005-0000-0000-000074080000}"/>
    <cellStyle name="20% - Accent6 2 5 8" xfId="3223" xr:uid="{00000000-0005-0000-0000-000075080000}"/>
    <cellStyle name="20% - Accent6 2 6" xfId="3222" xr:uid="{00000000-0005-0000-0000-000076080000}"/>
    <cellStyle name="20% - Accent6 2 6 2" xfId="3221" xr:uid="{00000000-0005-0000-0000-000077080000}"/>
    <cellStyle name="20% - Accent6 2 6 2 2" xfId="5581" xr:uid="{00000000-0005-0000-0000-000078080000}"/>
    <cellStyle name="20% - Accent6 2 6 2 2 2" xfId="5583" xr:uid="{00000000-0005-0000-0000-000079080000}"/>
    <cellStyle name="20% - Accent6 2 6 2 2 2 2" xfId="5588" xr:uid="{00000000-0005-0000-0000-00007A080000}"/>
    <cellStyle name="20% - Accent6 2 6 2 2 2 3" xfId="5591" xr:uid="{00000000-0005-0000-0000-00007B080000}"/>
    <cellStyle name="20% - Accent6 2 6 2 2 3" xfId="5594" xr:uid="{00000000-0005-0000-0000-00007C080000}"/>
    <cellStyle name="20% - Accent6 2 6 2 2 3 2" xfId="5597" xr:uid="{00000000-0005-0000-0000-00007D080000}"/>
    <cellStyle name="20% - Accent6 2 6 2 2 4" xfId="3220" xr:uid="{00000000-0005-0000-0000-00007E080000}"/>
    <cellStyle name="20% - Accent6 2 6 2 3" xfId="3219" xr:uid="{00000000-0005-0000-0000-00007F080000}"/>
    <cellStyle name="20% - Accent6 2 6 2 3 2" xfId="3218" xr:uid="{00000000-0005-0000-0000-000080080000}"/>
    <cellStyle name="20% - Accent6 2 6 2 3 2 2" xfId="5600" xr:uid="{00000000-0005-0000-0000-000081080000}"/>
    <cellStyle name="20% - Accent6 2 6 2 3 2 3" xfId="5603" xr:uid="{00000000-0005-0000-0000-000082080000}"/>
    <cellStyle name="20% - Accent6 2 6 2 3 3" xfId="5609" xr:uid="{00000000-0005-0000-0000-000083080000}"/>
    <cellStyle name="20% - Accent6 2 6 2 3 3 2" xfId="5611" xr:uid="{00000000-0005-0000-0000-000084080000}"/>
    <cellStyle name="20% - Accent6 2 6 2 3 4" xfId="5614" xr:uid="{00000000-0005-0000-0000-000085080000}"/>
    <cellStyle name="20% - Accent6 2 6 2 4" xfId="5616" xr:uid="{00000000-0005-0000-0000-000086080000}"/>
    <cellStyle name="20% - Accent6 2 6 2 4 2" xfId="5619" xr:uid="{00000000-0005-0000-0000-000087080000}"/>
    <cellStyle name="20% - Accent6 2 6 2 4 3" xfId="5622" xr:uid="{00000000-0005-0000-0000-000088080000}"/>
    <cellStyle name="20% - Accent6 2 6 2 5" xfId="5625" xr:uid="{00000000-0005-0000-0000-000089080000}"/>
    <cellStyle name="20% - Accent6 2 6 2 6" xfId="5629" xr:uid="{00000000-0005-0000-0000-00008A080000}"/>
    <cellStyle name="20% - Accent6 2 6 2 6 2" xfId="5568" xr:uid="{00000000-0005-0000-0000-00008B080000}"/>
    <cellStyle name="20% - Accent6 2 6 2 7" xfId="5518" xr:uid="{00000000-0005-0000-0000-00008C080000}"/>
    <cellStyle name="20% - Accent6 2 6 3" xfId="5565" xr:uid="{00000000-0005-0000-0000-00008D080000}"/>
    <cellStyle name="20% - Accent6 2 6 3 2" xfId="5514" xr:uid="{00000000-0005-0000-0000-00008E080000}"/>
    <cellStyle name="20% - Accent6 2 6 3 2 2" xfId="3217" xr:uid="{00000000-0005-0000-0000-00008F080000}"/>
    <cellStyle name="20% - Accent6 2 6 3 2 3" xfId="3216" xr:uid="{00000000-0005-0000-0000-000090080000}"/>
    <cellStyle name="20% - Accent6 2 6 3 3" xfId="3215" xr:uid="{00000000-0005-0000-0000-000091080000}"/>
    <cellStyle name="20% - Accent6 2 6 3 3 2" xfId="1625" xr:uid="{00000000-0005-0000-0000-000092080000}"/>
    <cellStyle name="20% - Accent6 2 6 3 4" xfId="5555" xr:uid="{00000000-0005-0000-0000-000093080000}"/>
    <cellStyle name="20% - Accent6 2 6 4" xfId="5557" xr:uid="{00000000-0005-0000-0000-000094080000}"/>
    <cellStyle name="20% - Accent6 2 6 4 2" xfId="5562" xr:uid="{00000000-0005-0000-0000-000095080000}"/>
    <cellStyle name="20% - Accent6 2 6 4 2 2" xfId="3214" xr:uid="{00000000-0005-0000-0000-000096080000}"/>
    <cellStyle name="20% - Accent6 2 6 4 2 3" xfId="3213" xr:uid="{00000000-0005-0000-0000-000097080000}"/>
    <cellStyle name="20% - Accent6 2 6 4 3" xfId="3212" xr:uid="{00000000-0005-0000-0000-000098080000}"/>
    <cellStyle name="20% - Accent6 2 6 4 3 2" xfId="3211" xr:uid="{00000000-0005-0000-0000-000099080000}"/>
    <cellStyle name="20% - Accent6 2 6 4 4" xfId="3210" xr:uid="{00000000-0005-0000-0000-00009A080000}"/>
    <cellStyle name="20% - Accent6 2 6 5" xfId="3209" xr:uid="{00000000-0005-0000-0000-00009B080000}"/>
    <cellStyle name="20% - Accent6 2 6 5 2" xfId="3208" xr:uid="{00000000-0005-0000-0000-00009C080000}"/>
    <cellStyle name="20% - Accent6 2 6 5 3" xfId="3207" xr:uid="{00000000-0005-0000-0000-00009D080000}"/>
    <cellStyle name="20% - Accent6 2 6 6" xfId="3206" xr:uid="{00000000-0005-0000-0000-00009E080000}"/>
    <cellStyle name="20% - Accent6 2 6 7" xfId="3205" xr:uid="{00000000-0005-0000-0000-00009F080000}"/>
    <cellStyle name="20% - Accent6 2 6 7 2" xfId="3204" xr:uid="{00000000-0005-0000-0000-0000A0080000}"/>
    <cellStyle name="20% - Accent6 2 6 8" xfId="3203" xr:uid="{00000000-0005-0000-0000-0000A1080000}"/>
    <cellStyle name="20% - Accent6 2 7" xfId="3202" xr:uid="{00000000-0005-0000-0000-0000A2080000}"/>
    <cellStyle name="20% - Accent6 2 7 2" xfId="3201" xr:uid="{00000000-0005-0000-0000-0000A3080000}"/>
    <cellStyle name="20% - Accent6 2 7 2 2" xfId="3200" xr:uid="{00000000-0005-0000-0000-0000A4080000}"/>
    <cellStyle name="20% - Accent6 2 7 2 3" xfId="5513" xr:uid="{00000000-0005-0000-0000-0000A5080000}"/>
    <cellStyle name="20% - Accent6 2 7 3" xfId="3199" xr:uid="{00000000-0005-0000-0000-0000A6080000}"/>
    <cellStyle name="20% - Accent6 2 7 3 2" xfId="3198" xr:uid="{00000000-0005-0000-0000-0000A7080000}"/>
    <cellStyle name="20% - Accent6 2 7 4" xfId="3197" xr:uid="{00000000-0005-0000-0000-0000A8080000}"/>
    <cellStyle name="20% - Accent6 3" xfId="215" xr:uid="{00000000-0005-0000-0000-000036000000}"/>
    <cellStyle name="20% - Accent6 3 10" xfId="3196" xr:uid="{00000000-0005-0000-0000-0000A9080000}"/>
    <cellStyle name="20% - Accent6 3 2" xfId="3195" xr:uid="{00000000-0005-0000-0000-0000AA080000}"/>
    <cellStyle name="20% - Accent6 3 2 2" xfId="3194" xr:uid="{00000000-0005-0000-0000-0000AB080000}"/>
    <cellStyle name="20% - Accent6 3 2 2 2" xfId="3193" xr:uid="{00000000-0005-0000-0000-0000AC080000}"/>
    <cellStyle name="20% - Accent6 3 2 2 2 2" xfId="3192" xr:uid="{00000000-0005-0000-0000-0000AD080000}"/>
    <cellStyle name="20% - Accent6 3 2 2 2 2 2" xfId="3191" xr:uid="{00000000-0005-0000-0000-0000AE080000}"/>
    <cellStyle name="20% - Accent6 3 2 2 2 2 3" xfId="3190" xr:uid="{00000000-0005-0000-0000-0000AF080000}"/>
    <cellStyle name="20% - Accent6 3 2 2 2 3" xfId="3189" xr:uid="{00000000-0005-0000-0000-0000B0080000}"/>
    <cellStyle name="20% - Accent6 3 2 2 2 3 2" xfId="3188" xr:uid="{00000000-0005-0000-0000-0000B1080000}"/>
    <cellStyle name="20% - Accent6 3 2 2 2 4" xfId="3187" xr:uid="{00000000-0005-0000-0000-0000B2080000}"/>
    <cellStyle name="20% - Accent6 3 2 2 3" xfId="3186" xr:uid="{00000000-0005-0000-0000-0000B3080000}"/>
    <cellStyle name="20% - Accent6 3 2 2 3 2" xfId="3185" xr:uid="{00000000-0005-0000-0000-0000B4080000}"/>
    <cellStyle name="20% - Accent6 3 2 2 3 3" xfId="3184" xr:uid="{00000000-0005-0000-0000-0000B5080000}"/>
    <cellStyle name="20% - Accent6 3 2 2 4" xfId="3183" xr:uid="{00000000-0005-0000-0000-0000B6080000}"/>
    <cellStyle name="20% - Accent6 3 2 2 5" xfId="3182" xr:uid="{00000000-0005-0000-0000-0000B7080000}"/>
    <cellStyle name="20% - Accent6 3 2 2 5 2" xfId="3181" xr:uid="{00000000-0005-0000-0000-0000B8080000}"/>
    <cellStyle name="20% - Accent6 3 2 2 6" xfId="3180" xr:uid="{00000000-0005-0000-0000-0000B9080000}"/>
    <cellStyle name="20% - Accent6 3 2 3" xfId="3179" xr:uid="{00000000-0005-0000-0000-0000BA080000}"/>
    <cellStyle name="20% - Accent6 3 2 3 2" xfId="3178" xr:uid="{00000000-0005-0000-0000-0000BB080000}"/>
    <cellStyle name="20% - Accent6 3 2 3 2 2" xfId="3177" xr:uid="{00000000-0005-0000-0000-0000BC080000}"/>
    <cellStyle name="20% - Accent6 3 2 3 2 3" xfId="3176" xr:uid="{00000000-0005-0000-0000-0000BD080000}"/>
    <cellStyle name="20% - Accent6 3 2 3 3" xfId="3175" xr:uid="{00000000-0005-0000-0000-0000BE080000}"/>
    <cellStyle name="20% - Accent6 3 2 3 3 2" xfId="3174" xr:uid="{00000000-0005-0000-0000-0000BF080000}"/>
    <cellStyle name="20% - Accent6 3 2 3 4" xfId="3173" xr:uid="{00000000-0005-0000-0000-0000C0080000}"/>
    <cellStyle name="20% - Accent6 3 2 4" xfId="3172" xr:uid="{00000000-0005-0000-0000-0000C1080000}"/>
    <cellStyle name="20% - Accent6 3 2 5" xfId="3171" xr:uid="{00000000-0005-0000-0000-0000C2080000}"/>
    <cellStyle name="20% - Accent6 3 3" xfId="3170" xr:uid="{00000000-0005-0000-0000-0000C3080000}"/>
    <cellStyle name="20% - Accent6 3 3 2" xfId="3169" xr:uid="{00000000-0005-0000-0000-0000C4080000}"/>
    <cellStyle name="20% - Accent6 3 3 2 2" xfId="3168" xr:uid="{00000000-0005-0000-0000-0000C5080000}"/>
    <cellStyle name="20% - Accent6 3 3 2 3" xfId="3167" xr:uid="{00000000-0005-0000-0000-0000C6080000}"/>
    <cellStyle name="20% - Accent6 3 3 2 3 2" xfId="3166" xr:uid="{00000000-0005-0000-0000-0000C7080000}"/>
    <cellStyle name="20% - Accent6 3 3 3" xfId="3165" xr:uid="{00000000-0005-0000-0000-0000C8080000}"/>
    <cellStyle name="20% - Accent6 3 3 4" xfId="3164" xr:uid="{00000000-0005-0000-0000-0000C9080000}"/>
    <cellStyle name="20% - Accent6 3 3 4 2" xfId="3163" xr:uid="{00000000-0005-0000-0000-0000CA080000}"/>
    <cellStyle name="20% - Accent6 3 3 5" xfId="3162" xr:uid="{00000000-0005-0000-0000-0000CB080000}"/>
    <cellStyle name="20% - Accent6 3 4" xfId="3161" xr:uid="{00000000-0005-0000-0000-0000CC080000}"/>
    <cellStyle name="20% - Accent6 3 4 2" xfId="3160" xr:uid="{00000000-0005-0000-0000-0000CD080000}"/>
    <cellStyle name="20% - Accent6 3 4 2 2" xfId="3159" xr:uid="{00000000-0005-0000-0000-0000CE080000}"/>
    <cellStyle name="20% - Accent6 3 4 2 3" xfId="3158" xr:uid="{00000000-0005-0000-0000-0000CF080000}"/>
    <cellStyle name="20% - Accent6 3 4 3" xfId="3157" xr:uid="{00000000-0005-0000-0000-0000D0080000}"/>
    <cellStyle name="20% - Accent6 3 4 4" xfId="3156" xr:uid="{00000000-0005-0000-0000-0000D1080000}"/>
    <cellStyle name="20% - Accent6 3 4 4 2" xfId="3155" xr:uid="{00000000-0005-0000-0000-0000D2080000}"/>
    <cellStyle name="20% - Accent6 3 4 5" xfId="3154" xr:uid="{00000000-0005-0000-0000-0000D3080000}"/>
    <cellStyle name="20% - Accent6 3 5" xfId="3153" xr:uid="{00000000-0005-0000-0000-0000D4080000}"/>
    <cellStyle name="20% - Accent6 3 5 2" xfId="3152" xr:uid="{00000000-0005-0000-0000-0000D5080000}"/>
    <cellStyle name="20% - Accent6 3 5 2 2" xfId="3151" xr:uid="{00000000-0005-0000-0000-0000D6080000}"/>
    <cellStyle name="20% - Accent6 3 5 2 3" xfId="3150" xr:uid="{00000000-0005-0000-0000-0000D7080000}"/>
    <cellStyle name="20% - Accent6 3 5 3" xfId="3149" xr:uid="{00000000-0005-0000-0000-0000D8080000}"/>
    <cellStyle name="20% - Accent6 3 5 3 2" xfId="3148" xr:uid="{00000000-0005-0000-0000-0000D9080000}"/>
    <cellStyle name="20% - Accent6 3 5 4" xfId="3147" xr:uid="{00000000-0005-0000-0000-0000DA080000}"/>
    <cellStyle name="20% - Accent6 3 6" xfId="3146" xr:uid="{00000000-0005-0000-0000-0000DB080000}"/>
    <cellStyle name="20% - Accent6 3 6 2" xfId="3145" xr:uid="{00000000-0005-0000-0000-0000DC080000}"/>
    <cellStyle name="20% - Accent6 3 6 3" xfId="3144" xr:uid="{00000000-0005-0000-0000-0000DD080000}"/>
    <cellStyle name="20% - Accent6 3 7" xfId="3143" xr:uid="{00000000-0005-0000-0000-0000DE080000}"/>
    <cellStyle name="20% - Accent6 3 8" xfId="3142" xr:uid="{00000000-0005-0000-0000-0000DF080000}"/>
    <cellStyle name="20% - Accent6 3 8 2" xfId="3141" xr:uid="{00000000-0005-0000-0000-0000E0080000}"/>
    <cellStyle name="20% - Accent6 3 9" xfId="3140" xr:uid="{00000000-0005-0000-0000-0000E1080000}"/>
    <cellStyle name="20% - Accent6 4" xfId="216" xr:uid="{00000000-0005-0000-0000-000037000000}"/>
    <cellStyle name="20% - Accent6 4 10" xfId="3139" xr:uid="{00000000-0005-0000-0000-0000E2080000}"/>
    <cellStyle name="20% - Accent6 4 2" xfId="3138" xr:uid="{00000000-0005-0000-0000-0000E3080000}"/>
    <cellStyle name="20% - Accent6 4 2 2" xfId="3137" xr:uid="{00000000-0005-0000-0000-0000E4080000}"/>
    <cellStyle name="20% - Accent6 4 2 2 2" xfId="3136" xr:uid="{00000000-0005-0000-0000-0000E5080000}"/>
    <cellStyle name="20% - Accent6 4 2 2 2 2" xfId="3135" xr:uid="{00000000-0005-0000-0000-0000E6080000}"/>
    <cellStyle name="20% - Accent6 4 2 2 2 2 2" xfId="3134" xr:uid="{00000000-0005-0000-0000-0000E7080000}"/>
    <cellStyle name="20% - Accent6 4 2 2 2 2 3" xfId="3133" xr:uid="{00000000-0005-0000-0000-0000E8080000}"/>
    <cellStyle name="20% - Accent6 4 2 2 2 3" xfId="3132" xr:uid="{00000000-0005-0000-0000-0000E9080000}"/>
    <cellStyle name="20% - Accent6 4 2 2 2 3 2" xfId="3131" xr:uid="{00000000-0005-0000-0000-0000EA080000}"/>
    <cellStyle name="20% - Accent6 4 2 2 2 4" xfId="3130" xr:uid="{00000000-0005-0000-0000-0000EB080000}"/>
    <cellStyle name="20% - Accent6 4 2 2 3" xfId="3129" xr:uid="{00000000-0005-0000-0000-0000EC080000}"/>
    <cellStyle name="20% - Accent6 4 2 2 3 2" xfId="3128" xr:uid="{00000000-0005-0000-0000-0000ED080000}"/>
    <cellStyle name="20% - Accent6 4 2 2 3 3" xfId="3127" xr:uid="{00000000-0005-0000-0000-0000EE080000}"/>
    <cellStyle name="20% - Accent6 4 2 2 4" xfId="3126" xr:uid="{00000000-0005-0000-0000-0000EF080000}"/>
    <cellStyle name="20% - Accent6 4 2 2 5" xfId="3125" xr:uid="{00000000-0005-0000-0000-0000F0080000}"/>
    <cellStyle name="20% - Accent6 4 2 2 5 2" xfId="3124" xr:uid="{00000000-0005-0000-0000-0000F1080000}"/>
    <cellStyle name="20% - Accent6 4 2 2 6" xfId="3123" xr:uid="{00000000-0005-0000-0000-0000F2080000}"/>
    <cellStyle name="20% - Accent6 4 2 3" xfId="3122" xr:uid="{00000000-0005-0000-0000-0000F3080000}"/>
    <cellStyle name="20% - Accent6 4 2 3 2" xfId="3121" xr:uid="{00000000-0005-0000-0000-0000F4080000}"/>
    <cellStyle name="20% - Accent6 4 2 3 2 2" xfId="3120" xr:uid="{00000000-0005-0000-0000-0000F5080000}"/>
    <cellStyle name="20% - Accent6 4 2 3 2 3" xfId="3119" xr:uid="{00000000-0005-0000-0000-0000F6080000}"/>
    <cellStyle name="20% - Accent6 4 2 3 3" xfId="3118" xr:uid="{00000000-0005-0000-0000-0000F7080000}"/>
    <cellStyle name="20% - Accent6 4 2 3 3 2" xfId="3117" xr:uid="{00000000-0005-0000-0000-0000F8080000}"/>
    <cellStyle name="20% - Accent6 4 2 3 4" xfId="3116" xr:uid="{00000000-0005-0000-0000-0000F9080000}"/>
    <cellStyle name="20% - Accent6 4 2 4" xfId="3115" xr:uid="{00000000-0005-0000-0000-0000FA080000}"/>
    <cellStyle name="20% - Accent6 4 2 5" xfId="3114" xr:uid="{00000000-0005-0000-0000-0000FB080000}"/>
    <cellStyle name="20% - Accent6 4 3" xfId="3113" xr:uid="{00000000-0005-0000-0000-0000FC080000}"/>
    <cellStyle name="20% - Accent6 4 3 2" xfId="3112" xr:uid="{00000000-0005-0000-0000-0000FD080000}"/>
    <cellStyle name="20% - Accent6 4 3 2 2" xfId="3111" xr:uid="{00000000-0005-0000-0000-0000FE080000}"/>
    <cellStyle name="20% - Accent6 4 3 2 3" xfId="3110" xr:uid="{00000000-0005-0000-0000-0000FF080000}"/>
    <cellStyle name="20% - Accent6 4 3 3" xfId="3109" xr:uid="{00000000-0005-0000-0000-000000090000}"/>
    <cellStyle name="20% - Accent6 4 3 4" xfId="3108" xr:uid="{00000000-0005-0000-0000-000001090000}"/>
    <cellStyle name="20% - Accent6 4 3 4 2" xfId="3107" xr:uid="{00000000-0005-0000-0000-000002090000}"/>
    <cellStyle name="20% - Accent6 4 3 5" xfId="3106" xr:uid="{00000000-0005-0000-0000-000003090000}"/>
    <cellStyle name="20% - Accent6 4 4" xfId="3105" xr:uid="{00000000-0005-0000-0000-000004090000}"/>
    <cellStyle name="20% - Accent6 4 4 2" xfId="3104" xr:uid="{00000000-0005-0000-0000-000005090000}"/>
    <cellStyle name="20% - Accent6 4 4 2 2" xfId="3103" xr:uid="{00000000-0005-0000-0000-000006090000}"/>
    <cellStyle name="20% - Accent6 4 4 2 3" xfId="3102" xr:uid="{00000000-0005-0000-0000-000007090000}"/>
    <cellStyle name="20% - Accent6 4 4 3" xfId="3101" xr:uid="{00000000-0005-0000-0000-000008090000}"/>
    <cellStyle name="20% - Accent6 4 4 3 2" xfId="3100" xr:uid="{00000000-0005-0000-0000-000009090000}"/>
    <cellStyle name="20% - Accent6 4 4 4" xfId="3099" xr:uid="{00000000-0005-0000-0000-00000A090000}"/>
    <cellStyle name="20% - Accent6 4 5" xfId="3098" xr:uid="{00000000-0005-0000-0000-00000B090000}"/>
    <cellStyle name="20% - Accent6 4 5 2" xfId="3097" xr:uid="{00000000-0005-0000-0000-00000C090000}"/>
    <cellStyle name="20% - Accent6 4 5 2 2" xfId="3096" xr:uid="{00000000-0005-0000-0000-00000D090000}"/>
    <cellStyle name="20% - Accent6 4 5 2 3" xfId="3095" xr:uid="{00000000-0005-0000-0000-00000E090000}"/>
    <cellStyle name="20% - Accent6 4 5 3" xfId="3094" xr:uid="{00000000-0005-0000-0000-00000F090000}"/>
    <cellStyle name="20% - Accent6 4 5 3 2" xfId="3093" xr:uid="{00000000-0005-0000-0000-000010090000}"/>
    <cellStyle name="20% - Accent6 4 5 4" xfId="3092" xr:uid="{00000000-0005-0000-0000-000011090000}"/>
    <cellStyle name="20% - Accent6 4 6" xfId="3091" xr:uid="{00000000-0005-0000-0000-000012090000}"/>
    <cellStyle name="20% - Accent6 4 6 2" xfId="3090" xr:uid="{00000000-0005-0000-0000-000013090000}"/>
    <cellStyle name="20% - Accent6 4 6 3" xfId="3089" xr:uid="{00000000-0005-0000-0000-000014090000}"/>
    <cellStyle name="20% - Accent6 4 7" xfId="3088" xr:uid="{00000000-0005-0000-0000-000015090000}"/>
    <cellStyle name="20% - Accent6 4 8" xfId="3087" xr:uid="{00000000-0005-0000-0000-000016090000}"/>
    <cellStyle name="20% - Accent6 4 8 2" xfId="3086" xr:uid="{00000000-0005-0000-0000-000017090000}"/>
    <cellStyle name="20% - Accent6 4 9" xfId="3085" xr:uid="{00000000-0005-0000-0000-000018090000}"/>
    <cellStyle name="20% - Accent6 5" xfId="217" xr:uid="{00000000-0005-0000-0000-000038000000}"/>
    <cellStyle name="20% - Accent6 5 2" xfId="3083" xr:uid="{00000000-0005-0000-0000-00001A090000}"/>
    <cellStyle name="20% - Accent6 5 2 2" xfId="3082" xr:uid="{00000000-0005-0000-0000-00001B090000}"/>
    <cellStyle name="20% - Accent6 5 2 2 2" xfId="3081" xr:uid="{00000000-0005-0000-0000-00001C090000}"/>
    <cellStyle name="20% - Accent6 5 2 2 2 2" xfId="3080" xr:uid="{00000000-0005-0000-0000-00001D090000}"/>
    <cellStyle name="20% - Accent6 5 2 2 2 2 2" xfId="3079" xr:uid="{00000000-0005-0000-0000-00001E090000}"/>
    <cellStyle name="20% - Accent6 5 2 2 2 2 3" xfId="3078" xr:uid="{00000000-0005-0000-0000-00001F090000}"/>
    <cellStyle name="20% - Accent6 5 2 2 2 3" xfId="3077" xr:uid="{00000000-0005-0000-0000-000020090000}"/>
    <cellStyle name="20% - Accent6 5 2 2 2 3 2" xfId="3076" xr:uid="{00000000-0005-0000-0000-000021090000}"/>
    <cellStyle name="20% - Accent6 5 2 2 2 4" xfId="3075" xr:uid="{00000000-0005-0000-0000-000022090000}"/>
    <cellStyle name="20% - Accent6 5 2 2 3" xfId="3074" xr:uid="{00000000-0005-0000-0000-000023090000}"/>
    <cellStyle name="20% - Accent6 5 2 2 3 2" xfId="3073" xr:uid="{00000000-0005-0000-0000-000024090000}"/>
    <cellStyle name="20% - Accent6 5 2 2 3 3" xfId="3072" xr:uid="{00000000-0005-0000-0000-000025090000}"/>
    <cellStyle name="20% - Accent6 5 2 2 4" xfId="3071" xr:uid="{00000000-0005-0000-0000-000026090000}"/>
    <cellStyle name="20% - Accent6 5 2 2 5" xfId="3070" xr:uid="{00000000-0005-0000-0000-000027090000}"/>
    <cellStyle name="20% - Accent6 5 2 2 5 2" xfId="3069" xr:uid="{00000000-0005-0000-0000-000028090000}"/>
    <cellStyle name="20% - Accent6 5 2 2 6" xfId="3068" xr:uid="{00000000-0005-0000-0000-000029090000}"/>
    <cellStyle name="20% - Accent6 5 2 3" xfId="3067" xr:uid="{00000000-0005-0000-0000-00002A090000}"/>
    <cellStyle name="20% - Accent6 5 2 3 2" xfId="3066" xr:uid="{00000000-0005-0000-0000-00002B090000}"/>
    <cellStyle name="20% - Accent6 5 2 3 2 2" xfId="3065" xr:uid="{00000000-0005-0000-0000-00002C090000}"/>
    <cellStyle name="20% - Accent6 5 2 3 2 3" xfId="3064" xr:uid="{00000000-0005-0000-0000-00002D090000}"/>
    <cellStyle name="20% - Accent6 5 2 3 3" xfId="3063" xr:uid="{00000000-0005-0000-0000-00002E090000}"/>
    <cellStyle name="20% - Accent6 5 2 3 3 2" xfId="3062" xr:uid="{00000000-0005-0000-0000-00002F090000}"/>
    <cellStyle name="20% - Accent6 5 2 3 4" xfId="3061" xr:uid="{00000000-0005-0000-0000-000030090000}"/>
    <cellStyle name="20% - Accent6 5 2 4" xfId="3060" xr:uid="{00000000-0005-0000-0000-000031090000}"/>
    <cellStyle name="20% - Accent6 5 2 5" xfId="3059" xr:uid="{00000000-0005-0000-0000-000032090000}"/>
    <cellStyle name="20% - Accent6 5 3" xfId="3058" xr:uid="{00000000-0005-0000-0000-000033090000}"/>
    <cellStyle name="20% - Accent6 5 3 2" xfId="3057" xr:uid="{00000000-0005-0000-0000-000034090000}"/>
    <cellStyle name="20% - Accent6 5 3 2 2" xfId="3056" xr:uid="{00000000-0005-0000-0000-000035090000}"/>
    <cellStyle name="20% - Accent6 5 3 2 3" xfId="3055" xr:uid="{00000000-0005-0000-0000-000036090000}"/>
    <cellStyle name="20% - Accent6 5 3 3" xfId="3054" xr:uid="{00000000-0005-0000-0000-000037090000}"/>
    <cellStyle name="20% - Accent6 5 3 4" xfId="3053" xr:uid="{00000000-0005-0000-0000-000038090000}"/>
    <cellStyle name="20% - Accent6 5 3 4 2" xfId="3052" xr:uid="{00000000-0005-0000-0000-000039090000}"/>
    <cellStyle name="20% - Accent6 5 3 5" xfId="3051" xr:uid="{00000000-0005-0000-0000-00003A090000}"/>
    <cellStyle name="20% - Accent6 5 4" xfId="3050" xr:uid="{00000000-0005-0000-0000-00003B090000}"/>
    <cellStyle name="20% - Accent6 5 4 2" xfId="3049" xr:uid="{00000000-0005-0000-0000-00003C090000}"/>
    <cellStyle name="20% - Accent6 5 4 2 2" xfId="3048" xr:uid="{00000000-0005-0000-0000-00003D090000}"/>
    <cellStyle name="20% - Accent6 5 4 2 3" xfId="3047" xr:uid="{00000000-0005-0000-0000-00003E090000}"/>
    <cellStyle name="20% - Accent6 5 4 3" xfId="3046" xr:uid="{00000000-0005-0000-0000-00003F090000}"/>
    <cellStyle name="20% - Accent6 5 4 3 2" xfId="3045" xr:uid="{00000000-0005-0000-0000-000040090000}"/>
    <cellStyle name="20% - Accent6 5 4 4" xfId="3044" xr:uid="{00000000-0005-0000-0000-000041090000}"/>
    <cellStyle name="20% - Accent6 5 5" xfId="3043" xr:uid="{00000000-0005-0000-0000-000042090000}"/>
    <cellStyle name="20% - Accent6 5 5 2" xfId="3042" xr:uid="{00000000-0005-0000-0000-000043090000}"/>
    <cellStyle name="20% - Accent6 5 5 3" xfId="3041" xr:uid="{00000000-0005-0000-0000-000044090000}"/>
    <cellStyle name="20% - Accent6 5 6" xfId="3040" xr:uid="{00000000-0005-0000-0000-000045090000}"/>
    <cellStyle name="20% - Accent6 5 7" xfId="3039" xr:uid="{00000000-0005-0000-0000-000046090000}"/>
    <cellStyle name="20% - Accent6 5 7 2" xfId="3038" xr:uid="{00000000-0005-0000-0000-000047090000}"/>
    <cellStyle name="20% - Accent6 5 8" xfId="3037" xr:uid="{00000000-0005-0000-0000-000048090000}"/>
    <cellStyle name="20% - Accent6 5 9" xfId="3084" xr:uid="{00000000-0005-0000-0000-000019090000}"/>
    <cellStyle name="20% - Accent6 6" xfId="218" xr:uid="{00000000-0005-0000-0000-000039000000}"/>
    <cellStyle name="20% - Accent6 6 2" xfId="3036" xr:uid="{00000000-0005-0000-0000-00004A090000}"/>
    <cellStyle name="20% - Accent6 6 2 2" xfId="3035" xr:uid="{00000000-0005-0000-0000-00004B090000}"/>
    <cellStyle name="20% - Accent6 6 2 2 2" xfId="3034" xr:uid="{00000000-0005-0000-0000-00004C090000}"/>
    <cellStyle name="20% - Accent6 6 2 2 2 2" xfId="3033" xr:uid="{00000000-0005-0000-0000-00004D090000}"/>
    <cellStyle name="20% - Accent6 6 2 2 2 3" xfId="3032" xr:uid="{00000000-0005-0000-0000-00004E090000}"/>
    <cellStyle name="20% - Accent6 6 2 2 3" xfId="3031" xr:uid="{00000000-0005-0000-0000-00004F090000}"/>
    <cellStyle name="20% - Accent6 6 2 2 3 2" xfId="3030" xr:uid="{00000000-0005-0000-0000-000050090000}"/>
    <cellStyle name="20% - Accent6 6 2 2 4" xfId="3029" xr:uid="{00000000-0005-0000-0000-000051090000}"/>
    <cellStyle name="20% - Accent6 6 2 3" xfId="3028" xr:uid="{00000000-0005-0000-0000-000052090000}"/>
    <cellStyle name="20% - Accent6 6 2 3 2" xfId="3027" xr:uid="{00000000-0005-0000-0000-000053090000}"/>
    <cellStyle name="20% - Accent6 6 2 3 3" xfId="3026" xr:uid="{00000000-0005-0000-0000-000054090000}"/>
    <cellStyle name="20% - Accent6 6 2 4" xfId="3025" xr:uid="{00000000-0005-0000-0000-000055090000}"/>
    <cellStyle name="20% - Accent6 6 2 5" xfId="3024" xr:uid="{00000000-0005-0000-0000-000056090000}"/>
    <cellStyle name="20% - Accent6 6 2 5 2" xfId="3023" xr:uid="{00000000-0005-0000-0000-000057090000}"/>
    <cellStyle name="20% - Accent6 6 2 6" xfId="3022" xr:uid="{00000000-0005-0000-0000-000058090000}"/>
    <cellStyle name="20% - Accent6 6 3" xfId="3021" xr:uid="{00000000-0005-0000-0000-000059090000}"/>
    <cellStyle name="20% - Accent6 6 3 2" xfId="3020" xr:uid="{00000000-0005-0000-0000-00005A090000}"/>
    <cellStyle name="20% - Accent6 6 3 2 2" xfId="3019" xr:uid="{00000000-0005-0000-0000-00005B090000}"/>
    <cellStyle name="20% - Accent6 6 3 2 3" xfId="3018" xr:uid="{00000000-0005-0000-0000-00005C090000}"/>
    <cellStyle name="20% - Accent6 6 3 3" xfId="3017" xr:uid="{00000000-0005-0000-0000-00005D090000}"/>
    <cellStyle name="20% - Accent6 6 3 3 2" xfId="3016" xr:uid="{00000000-0005-0000-0000-00005E090000}"/>
    <cellStyle name="20% - Accent6 6 3 4" xfId="3015" xr:uid="{00000000-0005-0000-0000-00005F090000}"/>
    <cellStyle name="20% - Accent6 6 4" xfId="3014" xr:uid="{00000000-0005-0000-0000-000060090000}"/>
    <cellStyle name="20% - Accent6 6 5" xfId="3013" xr:uid="{00000000-0005-0000-0000-000061090000}"/>
    <cellStyle name="20% - Accent6 7" xfId="219" xr:uid="{00000000-0005-0000-0000-00003A000000}"/>
    <cellStyle name="20% - Accent6 7 2" xfId="3012" xr:uid="{00000000-0005-0000-0000-000063090000}"/>
    <cellStyle name="20% - Accent6 7 3" xfId="3011" xr:uid="{00000000-0005-0000-0000-000064090000}"/>
    <cellStyle name="20% - Accent6 7 4" xfId="3010" xr:uid="{00000000-0005-0000-0000-000065090000}"/>
    <cellStyle name="20% - Accent6 8" xfId="3009" xr:uid="{00000000-0005-0000-0000-000066090000}"/>
    <cellStyle name="20% - Accent6 8 2" xfId="3008" xr:uid="{00000000-0005-0000-0000-000067090000}"/>
    <cellStyle name="20% - Accent6 8 2 2" xfId="3007" xr:uid="{00000000-0005-0000-0000-000068090000}"/>
    <cellStyle name="20% - Accent6 8 2 3" xfId="3006" xr:uid="{00000000-0005-0000-0000-000069090000}"/>
    <cellStyle name="20% - Accent6 8 2 3 2" xfId="3005" xr:uid="{00000000-0005-0000-0000-00006A090000}"/>
    <cellStyle name="20% - Accent6 8 3" xfId="3004" xr:uid="{00000000-0005-0000-0000-00006B090000}"/>
    <cellStyle name="20% - Accent6 8 4" xfId="3003" xr:uid="{00000000-0005-0000-0000-00006C090000}"/>
    <cellStyle name="20% - Accent6 8 4 2" xfId="2868" xr:uid="{00000000-0005-0000-0000-00006D090000}"/>
    <cellStyle name="20% - Accent6 8 5" xfId="2932" xr:uid="{00000000-0005-0000-0000-00006E090000}"/>
    <cellStyle name="20% - Accent6 9" xfId="2929" xr:uid="{00000000-0005-0000-0000-00006F090000}"/>
    <cellStyle name="20% - Accent6 9 2" xfId="2997" xr:uid="{00000000-0005-0000-0000-000070090000}"/>
    <cellStyle name="20% - Accent6 9 2 2" xfId="172" xr:uid="{00000000-0005-0000-0000-000071090000}"/>
    <cellStyle name="20% - Accent6 9 2 3" xfId="435" xr:uid="{00000000-0005-0000-0000-000072090000}"/>
    <cellStyle name="20% - Accent6 9 3" xfId="593" xr:uid="{00000000-0005-0000-0000-000073090000}"/>
    <cellStyle name="20% - Accent6 9 4" xfId="171" xr:uid="{00000000-0005-0000-0000-000074090000}"/>
    <cellStyle name="20% - Accent6 9 4 2" xfId="625" xr:uid="{00000000-0005-0000-0000-000075090000}"/>
    <cellStyle name="20% - Accent6 9 5" xfId="2941" xr:uid="{00000000-0005-0000-0000-000076090000}"/>
    <cellStyle name="2decimal" xfId="220" xr:uid="{00000000-0005-0000-0000-00003B000000}"/>
    <cellStyle name="40% - Accent1" xfId="83" builtinId="31" customBuiltin="1"/>
    <cellStyle name="40% - Accent1 10" xfId="2942" xr:uid="{00000000-0005-0000-0000-000078090000}"/>
    <cellStyle name="40% - Accent1 10 2" xfId="2866" xr:uid="{00000000-0005-0000-0000-000079090000}"/>
    <cellStyle name="40% - Accent1 10 2 2" xfId="173" xr:uid="{00000000-0005-0000-0000-00007A090000}"/>
    <cellStyle name="40% - Accent1 10 2 3" xfId="429" xr:uid="{00000000-0005-0000-0000-00007B090000}"/>
    <cellStyle name="40% - Accent1 10 3" xfId="2865" xr:uid="{00000000-0005-0000-0000-00007C090000}"/>
    <cellStyle name="40% - Accent1 10 4" xfId="2872" xr:uid="{00000000-0005-0000-0000-00007D090000}"/>
    <cellStyle name="40% - Accent1 10 4 2" xfId="3001" xr:uid="{00000000-0005-0000-0000-00007E090000}"/>
    <cellStyle name="40% - Accent1 10 5" xfId="3000" xr:uid="{00000000-0005-0000-0000-00007F090000}"/>
    <cellStyle name="40% - Accent1 11" xfId="2999" xr:uid="{00000000-0005-0000-0000-000080090000}"/>
    <cellStyle name="40% - Accent1 11 2" xfId="2998" xr:uid="{00000000-0005-0000-0000-000081090000}"/>
    <cellStyle name="40% - Accent1 11 3" xfId="3002" xr:uid="{00000000-0005-0000-0000-000082090000}"/>
    <cellStyle name="40% - Accent1 11 3 2" xfId="5632" xr:uid="{00000000-0005-0000-0000-000083090000}"/>
    <cellStyle name="40% - Accent1 12" xfId="5633" xr:uid="{00000000-0005-0000-0000-000084090000}"/>
    <cellStyle name="40% - Accent1 12 2" xfId="5634" xr:uid="{00000000-0005-0000-0000-000085090000}"/>
    <cellStyle name="40% - Accent1 12 3" xfId="5635" xr:uid="{00000000-0005-0000-0000-000086090000}"/>
    <cellStyle name="40% - Accent1 13" xfId="5636" xr:uid="{00000000-0005-0000-0000-000087090000}"/>
    <cellStyle name="40% - Accent1 13 2" xfId="5637" xr:uid="{00000000-0005-0000-0000-000088090000}"/>
    <cellStyle name="40% - Accent1 13 3" xfId="5638" xr:uid="{00000000-0005-0000-0000-000089090000}"/>
    <cellStyle name="40% - Accent1 14" xfId="5639" xr:uid="{00000000-0005-0000-0000-00008A090000}"/>
    <cellStyle name="40% - Accent1 14 2" xfId="5640" xr:uid="{00000000-0005-0000-0000-00008B090000}"/>
    <cellStyle name="40% - Accent1 15" xfId="5641" xr:uid="{00000000-0005-0000-0000-00008C090000}"/>
    <cellStyle name="40% - Accent1 16" xfId="5642" xr:uid="{00000000-0005-0000-0000-00008D090000}"/>
    <cellStyle name="40% - Accent1 2" xfId="221" xr:uid="{00000000-0005-0000-0000-00003C000000}"/>
    <cellStyle name="40% - Accent1 2 2" xfId="5643" xr:uid="{00000000-0005-0000-0000-00008F090000}"/>
    <cellStyle name="40% - Accent1 2 3" xfId="5644" xr:uid="{00000000-0005-0000-0000-000090090000}"/>
    <cellStyle name="40% - Accent1 2 3 2" xfId="5645" xr:uid="{00000000-0005-0000-0000-000091090000}"/>
    <cellStyle name="40% - Accent1 2 3 2 2" xfId="5646" xr:uid="{00000000-0005-0000-0000-000092090000}"/>
    <cellStyle name="40% - Accent1 2 3 2 2 2" xfId="5647" xr:uid="{00000000-0005-0000-0000-000093090000}"/>
    <cellStyle name="40% - Accent1 2 3 2 2 2 2" xfId="5648" xr:uid="{00000000-0005-0000-0000-000094090000}"/>
    <cellStyle name="40% - Accent1 2 3 2 2 2 3" xfId="5649" xr:uid="{00000000-0005-0000-0000-000095090000}"/>
    <cellStyle name="40% - Accent1 2 3 2 2 3" xfId="5650" xr:uid="{00000000-0005-0000-0000-000096090000}"/>
    <cellStyle name="40% - Accent1 2 3 2 2 3 2" xfId="5651" xr:uid="{00000000-0005-0000-0000-000097090000}"/>
    <cellStyle name="40% - Accent1 2 3 2 2 4" xfId="5652" xr:uid="{00000000-0005-0000-0000-000098090000}"/>
    <cellStyle name="40% - Accent1 2 3 2 3" xfId="5653" xr:uid="{00000000-0005-0000-0000-000099090000}"/>
    <cellStyle name="40% - Accent1 2 3 2 3 2" xfId="5654" xr:uid="{00000000-0005-0000-0000-00009A090000}"/>
    <cellStyle name="40% - Accent1 2 3 2 3 2 2" xfId="5655" xr:uid="{00000000-0005-0000-0000-00009B090000}"/>
    <cellStyle name="40% - Accent1 2 3 2 3 2 3" xfId="5656" xr:uid="{00000000-0005-0000-0000-00009C090000}"/>
    <cellStyle name="40% - Accent1 2 3 2 3 3" xfId="5657" xr:uid="{00000000-0005-0000-0000-00009D090000}"/>
    <cellStyle name="40% - Accent1 2 3 2 3 3 2" xfId="5658" xr:uid="{00000000-0005-0000-0000-00009E090000}"/>
    <cellStyle name="40% - Accent1 2 3 2 3 4" xfId="5659" xr:uid="{00000000-0005-0000-0000-00009F090000}"/>
    <cellStyle name="40% - Accent1 2 3 2 4" xfId="5660" xr:uid="{00000000-0005-0000-0000-0000A0090000}"/>
    <cellStyle name="40% - Accent1 2 3 2 4 2" xfId="5661" xr:uid="{00000000-0005-0000-0000-0000A1090000}"/>
    <cellStyle name="40% - Accent1 2 3 2 4 3" xfId="5662" xr:uid="{00000000-0005-0000-0000-0000A2090000}"/>
    <cellStyle name="40% - Accent1 2 3 2 5" xfId="5663" xr:uid="{00000000-0005-0000-0000-0000A3090000}"/>
    <cellStyle name="40% - Accent1 2 3 2 6" xfId="5664" xr:uid="{00000000-0005-0000-0000-0000A4090000}"/>
    <cellStyle name="40% - Accent1 2 3 2 6 2" xfId="5665" xr:uid="{00000000-0005-0000-0000-0000A5090000}"/>
    <cellStyle name="40% - Accent1 2 3 2 7" xfId="5666" xr:uid="{00000000-0005-0000-0000-0000A6090000}"/>
    <cellStyle name="40% - Accent1 2 3 3" xfId="5667" xr:uid="{00000000-0005-0000-0000-0000A7090000}"/>
    <cellStyle name="40% - Accent1 2 3 3 2" xfId="5668" xr:uid="{00000000-0005-0000-0000-0000A8090000}"/>
    <cellStyle name="40% - Accent1 2 3 3 2 2" xfId="5669" xr:uid="{00000000-0005-0000-0000-0000A9090000}"/>
    <cellStyle name="40% - Accent1 2 3 3 2 3" xfId="5670" xr:uid="{00000000-0005-0000-0000-0000AA090000}"/>
    <cellStyle name="40% - Accent1 2 3 3 3" xfId="5671" xr:uid="{00000000-0005-0000-0000-0000AB090000}"/>
    <cellStyle name="40% - Accent1 2 3 3 3 2" xfId="5672" xr:uid="{00000000-0005-0000-0000-0000AC090000}"/>
    <cellStyle name="40% - Accent1 2 3 3 4" xfId="5673" xr:uid="{00000000-0005-0000-0000-0000AD090000}"/>
    <cellStyle name="40% - Accent1 2 3 4" xfId="5674" xr:uid="{00000000-0005-0000-0000-0000AE090000}"/>
    <cellStyle name="40% - Accent1 2 3 4 2" xfId="5675" xr:uid="{00000000-0005-0000-0000-0000AF090000}"/>
    <cellStyle name="40% - Accent1 2 3 4 2 2" xfId="5676" xr:uid="{00000000-0005-0000-0000-0000B0090000}"/>
    <cellStyle name="40% - Accent1 2 3 4 2 3" xfId="5677" xr:uid="{00000000-0005-0000-0000-0000B1090000}"/>
    <cellStyle name="40% - Accent1 2 3 4 3" xfId="5678" xr:uid="{00000000-0005-0000-0000-0000B2090000}"/>
    <cellStyle name="40% - Accent1 2 3 4 3 2" xfId="5679" xr:uid="{00000000-0005-0000-0000-0000B3090000}"/>
    <cellStyle name="40% - Accent1 2 3 4 4" xfId="5680" xr:uid="{00000000-0005-0000-0000-0000B4090000}"/>
    <cellStyle name="40% - Accent1 2 3 5" xfId="5681" xr:uid="{00000000-0005-0000-0000-0000B5090000}"/>
    <cellStyle name="40% - Accent1 2 3 5 2" xfId="5682" xr:uid="{00000000-0005-0000-0000-0000B6090000}"/>
    <cellStyle name="40% - Accent1 2 3 5 3" xfId="5683" xr:uid="{00000000-0005-0000-0000-0000B7090000}"/>
    <cellStyle name="40% - Accent1 2 3 6" xfId="5684" xr:uid="{00000000-0005-0000-0000-0000B8090000}"/>
    <cellStyle name="40% - Accent1 2 3 7" xfId="5685" xr:uid="{00000000-0005-0000-0000-0000B9090000}"/>
    <cellStyle name="40% - Accent1 2 3 7 2" xfId="5686" xr:uid="{00000000-0005-0000-0000-0000BA090000}"/>
    <cellStyle name="40% - Accent1 2 3 8" xfId="5687" xr:uid="{00000000-0005-0000-0000-0000BB090000}"/>
    <cellStyle name="40% - Accent1 2 4" xfId="5688" xr:uid="{00000000-0005-0000-0000-0000BC090000}"/>
    <cellStyle name="40% - Accent1 2 4 2" xfId="5689" xr:uid="{00000000-0005-0000-0000-0000BD090000}"/>
    <cellStyle name="40% - Accent1 2 4 2 2" xfId="5690" xr:uid="{00000000-0005-0000-0000-0000BE090000}"/>
    <cellStyle name="40% - Accent1 2 4 2 2 2" xfId="5691" xr:uid="{00000000-0005-0000-0000-0000BF090000}"/>
    <cellStyle name="40% - Accent1 2 4 2 2 2 2" xfId="5692" xr:uid="{00000000-0005-0000-0000-0000C0090000}"/>
    <cellStyle name="40% - Accent1 2 4 2 2 2 3" xfId="5693" xr:uid="{00000000-0005-0000-0000-0000C1090000}"/>
    <cellStyle name="40% - Accent1 2 4 2 2 3" xfId="5694" xr:uid="{00000000-0005-0000-0000-0000C2090000}"/>
    <cellStyle name="40% - Accent1 2 4 2 2 3 2" xfId="5695" xr:uid="{00000000-0005-0000-0000-0000C3090000}"/>
    <cellStyle name="40% - Accent1 2 4 2 2 4" xfId="5696" xr:uid="{00000000-0005-0000-0000-0000C4090000}"/>
    <cellStyle name="40% - Accent1 2 4 2 3" xfId="5697" xr:uid="{00000000-0005-0000-0000-0000C5090000}"/>
    <cellStyle name="40% - Accent1 2 4 2 3 2" xfId="5698" xr:uid="{00000000-0005-0000-0000-0000C6090000}"/>
    <cellStyle name="40% - Accent1 2 4 2 3 2 2" xfId="5699" xr:uid="{00000000-0005-0000-0000-0000C7090000}"/>
    <cellStyle name="40% - Accent1 2 4 2 3 2 3" xfId="5700" xr:uid="{00000000-0005-0000-0000-0000C8090000}"/>
    <cellStyle name="40% - Accent1 2 4 2 3 3" xfId="5701" xr:uid="{00000000-0005-0000-0000-0000C9090000}"/>
    <cellStyle name="40% - Accent1 2 4 2 3 3 2" xfId="5702" xr:uid="{00000000-0005-0000-0000-0000CA090000}"/>
    <cellStyle name="40% - Accent1 2 4 2 3 4" xfId="5703" xr:uid="{00000000-0005-0000-0000-0000CB090000}"/>
    <cellStyle name="40% - Accent1 2 4 2 4" xfId="5704" xr:uid="{00000000-0005-0000-0000-0000CC090000}"/>
    <cellStyle name="40% - Accent1 2 4 2 4 2" xfId="5705" xr:uid="{00000000-0005-0000-0000-0000CD090000}"/>
    <cellStyle name="40% - Accent1 2 4 2 4 3" xfId="5706" xr:uid="{00000000-0005-0000-0000-0000CE090000}"/>
    <cellStyle name="40% - Accent1 2 4 2 5" xfId="5707" xr:uid="{00000000-0005-0000-0000-0000CF090000}"/>
    <cellStyle name="40% - Accent1 2 4 2 6" xfId="5708" xr:uid="{00000000-0005-0000-0000-0000D0090000}"/>
    <cellStyle name="40% - Accent1 2 4 2 6 2" xfId="5709" xr:uid="{00000000-0005-0000-0000-0000D1090000}"/>
    <cellStyle name="40% - Accent1 2 4 2 7" xfId="5710" xr:uid="{00000000-0005-0000-0000-0000D2090000}"/>
    <cellStyle name="40% - Accent1 2 4 3" xfId="5711" xr:uid="{00000000-0005-0000-0000-0000D3090000}"/>
    <cellStyle name="40% - Accent1 2 4 3 2" xfId="5712" xr:uid="{00000000-0005-0000-0000-0000D4090000}"/>
    <cellStyle name="40% - Accent1 2 4 3 2 2" xfId="5713" xr:uid="{00000000-0005-0000-0000-0000D5090000}"/>
    <cellStyle name="40% - Accent1 2 4 3 2 3" xfId="5714" xr:uid="{00000000-0005-0000-0000-0000D6090000}"/>
    <cellStyle name="40% - Accent1 2 4 3 3" xfId="5715" xr:uid="{00000000-0005-0000-0000-0000D7090000}"/>
    <cellStyle name="40% - Accent1 2 4 3 3 2" xfId="5716" xr:uid="{00000000-0005-0000-0000-0000D8090000}"/>
    <cellStyle name="40% - Accent1 2 4 3 4" xfId="5717" xr:uid="{00000000-0005-0000-0000-0000D9090000}"/>
    <cellStyle name="40% - Accent1 2 4 4" xfId="5718" xr:uid="{00000000-0005-0000-0000-0000DA090000}"/>
    <cellStyle name="40% - Accent1 2 4 4 2" xfId="5719" xr:uid="{00000000-0005-0000-0000-0000DB090000}"/>
    <cellStyle name="40% - Accent1 2 4 4 2 2" xfId="5720" xr:uid="{00000000-0005-0000-0000-0000DC090000}"/>
    <cellStyle name="40% - Accent1 2 4 4 2 3" xfId="5721" xr:uid="{00000000-0005-0000-0000-0000DD090000}"/>
    <cellStyle name="40% - Accent1 2 4 4 3" xfId="5722" xr:uid="{00000000-0005-0000-0000-0000DE090000}"/>
    <cellStyle name="40% - Accent1 2 4 4 3 2" xfId="5723" xr:uid="{00000000-0005-0000-0000-0000DF090000}"/>
    <cellStyle name="40% - Accent1 2 4 4 4" xfId="5724" xr:uid="{00000000-0005-0000-0000-0000E0090000}"/>
    <cellStyle name="40% - Accent1 2 4 5" xfId="5725" xr:uid="{00000000-0005-0000-0000-0000E1090000}"/>
    <cellStyle name="40% - Accent1 2 4 5 2" xfId="5726" xr:uid="{00000000-0005-0000-0000-0000E2090000}"/>
    <cellStyle name="40% - Accent1 2 4 5 3" xfId="5727" xr:uid="{00000000-0005-0000-0000-0000E3090000}"/>
    <cellStyle name="40% - Accent1 2 4 6" xfId="5728" xr:uid="{00000000-0005-0000-0000-0000E4090000}"/>
    <cellStyle name="40% - Accent1 2 4 7" xfId="5729" xr:uid="{00000000-0005-0000-0000-0000E5090000}"/>
    <cellStyle name="40% - Accent1 2 4 7 2" xfId="5730" xr:uid="{00000000-0005-0000-0000-0000E6090000}"/>
    <cellStyle name="40% - Accent1 2 4 8" xfId="5731" xr:uid="{00000000-0005-0000-0000-0000E7090000}"/>
    <cellStyle name="40% - Accent1 2 5" xfId="5732" xr:uid="{00000000-0005-0000-0000-0000E8090000}"/>
    <cellStyle name="40% - Accent1 2 5 2" xfId="5733" xr:uid="{00000000-0005-0000-0000-0000E9090000}"/>
    <cellStyle name="40% - Accent1 2 5 2 2" xfId="5734" xr:uid="{00000000-0005-0000-0000-0000EA090000}"/>
    <cellStyle name="40% - Accent1 2 5 2 2 2" xfId="5735" xr:uid="{00000000-0005-0000-0000-0000EB090000}"/>
    <cellStyle name="40% - Accent1 2 5 2 2 2 2" xfId="5736" xr:uid="{00000000-0005-0000-0000-0000EC090000}"/>
    <cellStyle name="40% - Accent1 2 5 2 2 2 3" xfId="5737" xr:uid="{00000000-0005-0000-0000-0000ED090000}"/>
    <cellStyle name="40% - Accent1 2 5 2 2 3" xfId="5738" xr:uid="{00000000-0005-0000-0000-0000EE090000}"/>
    <cellStyle name="40% - Accent1 2 5 2 2 3 2" xfId="5739" xr:uid="{00000000-0005-0000-0000-0000EF090000}"/>
    <cellStyle name="40% - Accent1 2 5 2 2 4" xfId="5740" xr:uid="{00000000-0005-0000-0000-0000F0090000}"/>
    <cellStyle name="40% - Accent1 2 5 2 3" xfId="5741" xr:uid="{00000000-0005-0000-0000-0000F1090000}"/>
    <cellStyle name="40% - Accent1 2 5 2 3 2" xfId="5742" xr:uid="{00000000-0005-0000-0000-0000F2090000}"/>
    <cellStyle name="40% - Accent1 2 5 2 3 2 2" xfId="5743" xr:uid="{00000000-0005-0000-0000-0000F3090000}"/>
    <cellStyle name="40% - Accent1 2 5 2 3 2 3" xfId="5744" xr:uid="{00000000-0005-0000-0000-0000F4090000}"/>
    <cellStyle name="40% - Accent1 2 5 2 3 3" xfId="5745" xr:uid="{00000000-0005-0000-0000-0000F5090000}"/>
    <cellStyle name="40% - Accent1 2 5 2 3 3 2" xfId="5746" xr:uid="{00000000-0005-0000-0000-0000F6090000}"/>
    <cellStyle name="40% - Accent1 2 5 2 3 4" xfId="5747" xr:uid="{00000000-0005-0000-0000-0000F7090000}"/>
    <cellStyle name="40% - Accent1 2 5 2 4" xfId="5748" xr:uid="{00000000-0005-0000-0000-0000F8090000}"/>
    <cellStyle name="40% - Accent1 2 5 2 4 2" xfId="5749" xr:uid="{00000000-0005-0000-0000-0000F9090000}"/>
    <cellStyle name="40% - Accent1 2 5 2 4 3" xfId="5750" xr:uid="{00000000-0005-0000-0000-0000FA090000}"/>
    <cellStyle name="40% - Accent1 2 5 2 5" xfId="5751" xr:uid="{00000000-0005-0000-0000-0000FB090000}"/>
    <cellStyle name="40% - Accent1 2 5 2 6" xfId="5752" xr:uid="{00000000-0005-0000-0000-0000FC090000}"/>
    <cellStyle name="40% - Accent1 2 5 2 6 2" xfId="5753" xr:uid="{00000000-0005-0000-0000-0000FD090000}"/>
    <cellStyle name="40% - Accent1 2 5 2 7" xfId="5754" xr:uid="{00000000-0005-0000-0000-0000FE090000}"/>
    <cellStyle name="40% - Accent1 2 5 3" xfId="5755" xr:uid="{00000000-0005-0000-0000-0000FF090000}"/>
    <cellStyle name="40% - Accent1 2 5 3 2" xfId="5756" xr:uid="{00000000-0005-0000-0000-0000000A0000}"/>
    <cellStyle name="40% - Accent1 2 5 3 2 2" xfId="5757" xr:uid="{00000000-0005-0000-0000-0000010A0000}"/>
    <cellStyle name="40% - Accent1 2 5 3 2 3" xfId="5758" xr:uid="{00000000-0005-0000-0000-0000020A0000}"/>
    <cellStyle name="40% - Accent1 2 5 3 3" xfId="5759" xr:uid="{00000000-0005-0000-0000-0000030A0000}"/>
    <cellStyle name="40% - Accent1 2 5 3 3 2" xfId="5760" xr:uid="{00000000-0005-0000-0000-0000040A0000}"/>
    <cellStyle name="40% - Accent1 2 5 3 4" xfId="5761" xr:uid="{00000000-0005-0000-0000-0000050A0000}"/>
    <cellStyle name="40% - Accent1 2 5 4" xfId="5762" xr:uid="{00000000-0005-0000-0000-0000060A0000}"/>
    <cellStyle name="40% - Accent1 2 5 4 2" xfId="5763" xr:uid="{00000000-0005-0000-0000-0000070A0000}"/>
    <cellStyle name="40% - Accent1 2 5 4 2 2" xfId="5764" xr:uid="{00000000-0005-0000-0000-0000080A0000}"/>
    <cellStyle name="40% - Accent1 2 5 4 2 3" xfId="5765" xr:uid="{00000000-0005-0000-0000-0000090A0000}"/>
    <cellStyle name="40% - Accent1 2 5 4 3" xfId="5766" xr:uid="{00000000-0005-0000-0000-00000A0A0000}"/>
    <cellStyle name="40% - Accent1 2 5 4 3 2" xfId="5767" xr:uid="{00000000-0005-0000-0000-00000B0A0000}"/>
    <cellStyle name="40% - Accent1 2 5 4 4" xfId="5768" xr:uid="{00000000-0005-0000-0000-00000C0A0000}"/>
    <cellStyle name="40% - Accent1 2 5 5" xfId="5769" xr:uid="{00000000-0005-0000-0000-00000D0A0000}"/>
    <cellStyle name="40% - Accent1 2 5 5 2" xfId="5770" xr:uid="{00000000-0005-0000-0000-00000E0A0000}"/>
    <cellStyle name="40% - Accent1 2 5 5 3" xfId="5771" xr:uid="{00000000-0005-0000-0000-00000F0A0000}"/>
    <cellStyle name="40% - Accent1 2 5 6" xfId="5772" xr:uid="{00000000-0005-0000-0000-0000100A0000}"/>
    <cellStyle name="40% - Accent1 2 5 7" xfId="5773" xr:uid="{00000000-0005-0000-0000-0000110A0000}"/>
    <cellStyle name="40% - Accent1 2 5 7 2" xfId="5774" xr:uid="{00000000-0005-0000-0000-0000120A0000}"/>
    <cellStyle name="40% - Accent1 2 5 8" xfId="5775" xr:uid="{00000000-0005-0000-0000-0000130A0000}"/>
    <cellStyle name="40% - Accent1 2 6" xfId="5776" xr:uid="{00000000-0005-0000-0000-0000140A0000}"/>
    <cellStyle name="40% - Accent1 2 6 2" xfId="5777" xr:uid="{00000000-0005-0000-0000-0000150A0000}"/>
    <cellStyle name="40% - Accent1 2 6 2 2" xfId="5778" xr:uid="{00000000-0005-0000-0000-0000160A0000}"/>
    <cellStyle name="40% - Accent1 2 6 2 2 2" xfId="5779" xr:uid="{00000000-0005-0000-0000-0000170A0000}"/>
    <cellStyle name="40% - Accent1 2 6 2 2 2 2" xfId="5780" xr:uid="{00000000-0005-0000-0000-0000180A0000}"/>
    <cellStyle name="40% - Accent1 2 6 2 2 2 3" xfId="5781" xr:uid="{00000000-0005-0000-0000-0000190A0000}"/>
    <cellStyle name="40% - Accent1 2 6 2 2 3" xfId="5782" xr:uid="{00000000-0005-0000-0000-00001A0A0000}"/>
    <cellStyle name="40% - Accent1 2 6 2 2 3 2" xfId="5783" xr:uid="{00000000-0005-0000-0000-00001B0A0000}"/>
    <cellStyle name="40% - Accent1 2 6 2 2 4" xfId="5784" xr:uid="{00000000-0005-0000-0000-00001C0A0000}"/>
    <cellStyle name="40% - Accent1 2 6 2 3" xfId="5785" xr:uid="{00000000-0005-0000-0000-00001D0A0000}"/>
    <cellStyle name="40% - Accent1 2 6 2 3 2" xfId="5786" xr:uid="{00000000-0005-0000-0000-00001E0A0000}"/>
    <cellStyle name="40% - Accent1 2 6 2 3 2 2" xfId="5787" xr:uid="{00000000-0005-0000-0000-00001F0A0000}"/>
    <cellStyle name="40% - Accent1 2 6 2 3 2 3" xfId="5788" xr:uid="{00000000-0005-0000-0000-0000200A0000}"/>
    <cellStyle name="40% - Accent1 2 6 2 3 3" xfId="5789" xr:uid="{00000000-0005-0000-0000-0000210A0000}"/>
    <cellStyle name="40% - Accent1 2 6 2 3 3 2" xfId="5790" xr:uid="{00000000-0005-0000-0000-0000220A0000}"/>
    <cellStyle name="40% - Accent1 2 6 2 3 4" xfId="5791" xr:uid="{00000000-0005-0000-0000-0000230A0000}"/>
    <cellStyle name="40% - Accent1 2 6 2 4" xfId="5792" xr:uid="{00000000-0005-0000-0000-0000240A0000}"/>
    <cellStyle name="40% - Accent1 2 6 2 4 2" xfId="5793" xr:uid="{00000000-0005-0000-0000-0000250A0000}"/>
    <cellStyle name="40% - Accent1 2 6 2 4 3" xfId="5794" xr:uid="{00000000-0005-0000-0000-0000260A0000}"/>
    <cellStyle name="40% - Accent1 2 6 2 5" xfId="5795" xr:uid="{00000000-0005-0000-0000-0000270A0000}"/>
    <cellStyle name="40% - Accent1 2 6 2 6" xfId="5796" xr:uid="{00000000-0005-0000-0000-0000280A0000}"/>
    <cellStyle name="40% - Accent1 2 6 2 6 2" xfId="5797" xr:uid="{00000000-0005-0000-0000-0000290A0000}"/>
    <cellStyle name="40% - Accent1 2 6 2 7" xfId="5798" xr:uid="{00000000-0005-0000-0000-00002A0A0000}"/>
    <cellStyle name="40% - Accent1 2 6 3" xfId="5799" xr:uid="{00000000-0005-0000-0000-00002B0A0000}"/>
    <cellStyle name="40% - Accent1 2 6 3 2" xfId="5800" xr:uid="{00000000-0005-0000-0000-00002C0A0000}"/>
    <cellStyle name="40% - Accent1 2 6 3 2 2" xfId="5801" xr:uid="{00000000-0005-0000-0000-00002D0A0000}"/>
    <cellStyle name="40% - Accent1 2 6 3 2 3" xfId="5802" xr:uid="{00000000-0005-0000-0000-00002E0A0000}"/>
    <cellStyle name="40% - Accent1 2 6 3 3" xfId="5803" xr:uid="{00000000-0005-0000-0000-00002F0A0000}"/>
    <cellStyle name="40% - Accent1 2 6 3 3 2" xfId="5804" xr:uid="{00000000-0005-0000-0000-0000300A0000}"/>
    <cellStyle name="40% - Accent1 2 6 3 4" xfId="5805" xr:uid="{00000000-0005-0000-0000-0000310A0000}"/>
    <cellStyle name="40% - Accent1 2 6 4" xfId="5806" xr:uid="{00000000-0005-0000-0000-0000320A0000}"/>
    <cellStyle name="40% - Accent1 2 6 4 2" xfId="5807" xr:uid="{00000000-0005-0000-0000-0000330A0000}"/>
    <cellStyle name="40% - Accent1 2 6 4 2 2" xfId="5808" xr:uid="{00000000-0005-0000-0000-0000340A0000}"/>
    <cellStyle name="40% - Accent1 2 6 4 2 3" xfId="5809" xr:uid="{00000000-0005-0000-0000-0000350A0000}"/>
    <cellStyle name="40% - Accent1 2 6 4 3" xfId="5810" xr:uid="{00000000-0005-0000-0000-0000360A0000}"/>
    <cellStyle name="40% - Accent1 2 6 4 3 2" xfId="5811" xr:uid="{00000000-0005-0000-0000-0000370A0000}"/>
    <cellStyle name="40% - Accent1 2 6 4 4" xfId="5812" xr:uid="{00000000-0005-0000-0000-0000380A0000}"/>
    <cellStyle name="40% - Accent1 2 6 5" xfId="5813" xr:uid="{00000000-0005-0000-0000-0000390A0000}"/>
    <cellStyle name="40% - Accent1 2 6 5 2" xfId="5814" xr:uid="{00000000-0005-0000-0000-00003A0A0000}"/>
    <cellStyle name="40% - Accent1 2 6 5 3" xfId="5815" xr:uid="{00000000-0005-0000-0000-00003B0A0000}"/>
    <cellStyle name="40% - Accent1 2 6 6" xfId="5816" xr:uid="{00000000-0005-0000-0000-00003C0A0000}"/>
    <cellStyle name="40% - Accent1 2 6 7" xfId="5817" xr:uid="{00000000-0005-0000-0000-00003D0A0000}"/>
    <cellStyle name="40% - Accent1 2 6 7 2" xfId="5818" xr:uid="{00000000-0005-0000-0000-00003E0A0000}"/>
    <cellStyle name="40% - Accent1 2 6 8" xfId="5819" xr:uid="{00000000-0005-0000-0000-00003F0A0000}"/>
    <cellStyle name="40% - Accent1 2 7" xfId="5820" xr:uid="{00000000-0005-0000-0000-0000400A0000}"/>
    <cellStyle name="40% - Accent1 2 7 2" xfId="5821" xr:uid="{00000000-0005-0000-0000-0000410A0000}"/>
    <cellStyle name="40% - Accent1 2 7 2 2" xfId="5822" xr:uid="{00000000-0005-0000-0000-0000420A0000}"/>
    <cellStyle name="40% - Accent1 2 7 2 3" xfId="5823" xr:uid="{00000000-0005-0000-0000-0000430A0000}"/>
    <cellStyle name="40% - Accent1 2 7 3" xfId="5824" xr:uid="{00000000-0005-0000-0000-0000440A0000}"/>
    <cellStyle name="40% - Accent1 2 7 3 2" xfId="5825" xr:uid="{00000000-0005-0000-0000-0000450A0000}"/>
    <cellStyle name="40% - Accent1 2 7 4" xfId="5826" xr:uid="{00000000-0005-0000-0000-0000460A0000}"/>
    <cellStyle name="40% - Accent1 3" xfId="222" xr:uid="{00000000-0005-0000-0000-00003D000000}"/>
    <cellStyle name="40% - Accent1 3 10" xfId="5827" xr:uid="{00000000-0005-0000-0000-0000470A0000}"/>
    <cellStyle name="40% - Accent1 3 2" xfId="5828" xr:uid="{00000000-0005-0000-0000-0000480A0000}"/>
    <cellStyle name="40% - Accent1 3 2 2" xfId="5829" xr:uid="{00000000-0005-0000-0000-0000490A0000}"/>
    <cellStyle name="40% - Accent1 3 2 2 2" xfId="5830" xr:uid="{00000000-0005-0000-0000-00004A0A0000}"/>
    <cellStyle name="40% - Accent1 3 2 2 2 2" xfId="5831" xr:uid="{00000000-0005-0000-0000-00004B0A0000}"/>
    <cellStyle name="40% - Accent1 3 2 2 2 2 2" xfId="5832" xr:uid="{00000000-0005-0000-0000-00004C0A0000}"/>
    <cellStyle name="40% - Accent1 3 2 2 2 2 3" xfId="5833" xr:uid="{00000000-0005-0000-0000-00004D0A0000}"/>
    <cellStyle name="40% - Accent1 3 2 2 2 3" xfId="5834" xr:uid="{00000000-0005-0000-0000-00004E0A0000}"/>
    <cellStyle name="40% - Accent1 3 2 2 2 3 2" xfId="5835" xr:uid="{00000000-0005-0000-0000-00004F0A0000}"/>
    <cellStyle name="40% - Accent1 3 2 2 2 4" xfId="5836" xr:uid="{00000000-0005-0000-0000-0000500A0000}"/>
    <cellStyle name="40% - Accent1 3 2 2 3" xfId="5837" xr:uid="{00000000-0005-0000-0000-0000510A0000}"/>
    <cellStyle name="40% - Accent1 3 2 2 3 2" xfId="5838" xr:uid="{00000000-0005-0000-0000-0000520A0000}"/>
    <cellStyle name="40% - Accent1 3 2 2 3 3" xfId="5839" xr:uid="{00000000-0005-0000-0000-0000530A0000}"/>
    <cellStyle name="40% - Accent1 3 2 2 4" xfId="5840" xr:uid="{00000000-0005-0000-0000-0000540A0000}"/>
    <cellStyle name="40% - Accent1 3 2 2 5" xfId="5841" xr:uid="{00000000-0005-0000-0000-0000550A0000}"/>
    <cellStyle name="40% - Accent1 3 2 2 5 2" xfId="5842" xr:uid="{00000000-0005-0000-0000-0000560A0000}"/>
    <cellStyle name="40% - Accent1 3 2 2 6" xfId="5843" xr:uid="{00000000-0005-0000-0000-0000570A0000}"/>
    <cellStyle name="40% - Accent1 3 2 3" xfId="5844" xr:uid="{00000000-0005-0000-0000-0000580A0000}"/>
    <cellStyle name="40% - Accent1 3 2 3 2" xfId="5845" xr:uid="{00000000-0005-0000-0000-0000590A0000}"/>
    <cellStyle name="40% - Accent1 3 2 3 2 2" xfId="5846" xr:uid="{00000000-0005-0000-0000-00005A0A0000}"/>
    <cellStyle name="40% - Accent1 3 2 3 2 3" xfId="5847" xr:uid="{00000000-0005-0000-0000-00005B0A0000}"/>
    <cellStyle name="40% - Accent1 3 2 3 3" xfId="5848" xr:uid="{00000000-0005-0000-0000-00005C0A0000}"/>
    <cellStyle name="40% - Accent1 3 2 3 3 2" xfId="5849" xr:uid="{00000000-0005-0000-0000-00005D0A0000}"/>
    <cellStyle name="40% - Accent1 3 2 3 4" xfId="5850" xr:uid="{00000000-0005-0000-0000-00005E0A0000}"/>
    <cellStyle name="40% - Accent1 3 2 4" xfId="5851" xr:uid="{00000000-0005-0000-0000-00005F0A0000}"/>
    <cellStyle name="40% - Accent1 3 2 5" xfId="5852" xr:uid="{00000000-0005-0000-0000-0000600A0000}"/>
    <cellStyle name="40% - Accent1 3 3" xfId="5853" xr:uid="{00000000-0005-0000-0000-0000610A0000}"/>
    <cellStyle name="40% - Accent1 3 3 2" xfId="5854" xr:uid="{00000000-0005-0000-0000-0000620A0000}"/>
    <cellStyle name="40% - Accent1 3 3 2 2" xfId="5855" xr:uid="{00000000-0005-0000-0000-0000630A0000}"/>
    <cellStyle name="40% - Accent1 3 3 2 3" xfId="5856" xr:uid="{00000000-0005-0000-0000-0000640A0000}"/>
    <cellStyle name="40% - Accent1 3 3 2 3 2" xfId="5857" xr:uid="{00000000-0005-0000-0000-0000650A0000}"/>
    <cellStyle name="40% - Accent1 3 3 3" xfId="5858" xr:uid="{00000000-0005-0000-0000-0000660A0000}"/>
    <cellStyle name="40% - Accent1 3 3 4" xfId="5859" xr:uid="{00000000-0005-0000-0000-0000670A0000}"/>
    <cellStyle name="40% - Accent1 3 3 4 2" xfId="5860" xr:uid="{00000000-0005-0000-0000-0000680A0000}"/>
    <cellStyle name="40% - Accent1 3 3 5" xfId="5861" xr:uid="{00000000-0005-0000-0000-0000690A0000}"/>
    <cellStyle name="40% - Accent1 3 4" xfId="5862" xr:uid="{00000000-0005-0000-0000-00006A0A0000}"/>
    <cellStyle name="40% - Accent1 3 4 2" xfId="5863" xr:uid="{00000000-0005-0000-0000-00006B0A0000}"/>
    <cellStyle name="40% - Accent1 3 4 2 2" xfId="5864" xr:uid="{00000000-0005-0000-0000-00006C0A0000}"/>
    <cellStyle name="40% - Accent1 3 4 2 3" xfId="5865" xr:uid="{00000000-0005-0000-0000-00006D0A0000}"/>
    <cellStyle name="40% - Accent1 3 4 3" xfId="5866" xr:uid="{00000000-0005-0000-0000-00006E0A0000}"/>
    <cellStyle name="40% - Accent1 3 4 4" xfId="5867" xr:uid="{00000000-0005-0000-0000-00006F0A0000}"/>
    <cellStyle name="40% - Accent1 3 4 4 2" xfId="5868" xr:uid="{00000000-0005-0000-0000-0000700A0000}"/>
    <cellStyle name="40% - Accent1 3 4 5" xfId="5869" xr:uid="{00000000-0005-0000-0000-0000710A0000}"/>
    <cellStyle name="40% - Accent1 3 5" xfId="5870" xr:uid="{00000000-0005-0000-0000-0000720A0000}"/>
    <cellStyle name="40% - Accent1 3 5 2" xfId="5871" xr:uid="{00000000-0005-0000-0000-0000730A0000}"/>
    <cellStyle name="40% - Accent1 3 5 2 2" xfId="5872" xr:uid="{00000000-0005-0000-0000-0000740A0000}"/>
    <cellStyle name="40% - Accent1 3 5 2 3" xfId="5873" xr:uid="{00000000-0005-0000-0000-0000750A0000}"/>
    <cellStyle name="40% - Accent1 3 5 3" xfId="5874" xr:uid="{00000000-0005-0000-0000-0000760A0000}"/>
    <cellStyle name="40% - Accent1 3 5 3 2" xfId="5875" xr:uid="{00000000-0005-0000-0000-0000770A0000}"/>
    <cellStyle name="40% - Accent1 3 5 4" xfId="5876" xr:uid="{00000000-0005-0000-0000-0000780A0000}"/>
    <cellStyle name="40% - Accent1 3 6" xfId="5877" xr:uid="{00000000-0005-0000-0000-0000790A0000}"/>
    <cellStyle name="40% - Accent1 3 6 2" xfId="5878" xr:uid="{00000000-0005-0000-0000-00007A0A0000}"/>
    <cellStyle name="40% - Accent1 3 6 3" xfId="5879" xr:uid="{00000000-0005-0000-0000-00007B0A0000}"/>
    <cellStyle name="40% - Accent1 3 7" xfId="5880" xr:uid="{00000000-0005-0000-0000-00007C0A0000}"/>
    <cellStyle name="40% - Accent1 3 8" xfId="5881" xr:uid="{00000000-0005-0000-0000-00007D0A0000}"/>
    <cellStyle name="40% - Accent1 3 8 2" xfId="5882" xr:uid="{00000000-0005-0000-0000-00007E0A0000}"/>
    <cellStyle name="40% - Accent1 3 9" xfId="5883" xr:uid="{00000000-0005-0000-0000-00007F0A0000}"/>
    <cellStyle name="40% - Accent1 4" xfId="223" xr:uid="{00000000-0005-0000-0000-00003E000000}"/>
    <cellStyle name="40% - Accent1 4 10" xfId="5884" xr:uid="{00000000-0005-0000-0000-0000800A0000}"/>
    <cellStyle name="40% - Accent1 4 2" xfId="5885" xr:uid="{00000000-0005-0000-0000-0000810A0000}"/>
    <cellStyle name="40% - Accent1 4 2 2" xfId="5886" xr:uid="{00000000-0005-0000-0000-0000820A0000}"/>
    <cellStyle name="40% - Accent1 4 2 2 2" xfId="5887" xr:uid="{00000000-0005-0000-0000-0000830A0000}"/>
    <cellStyle name="40% - Accent1 4 2 2 2 2" xfId="5888" xr:uid="{00000000-0005-0000-0000-0000840A0000}"/>
    <cellStyle name="40% - Accent1 4 2 2 2 2 2" xfId="5889" xr:uid="{00000000-0005-0000-0000-0000850A0000}"/>
    <cellStyle name="40% - Accent1 4 2 2 2 2 3" xfId="5890" xr:uid="{00000000-0005-0000-0000-0000860A0000}"/>
    <cellStyle name="40% - Accent1 4 2 2 2 3" xfId="5891" xr:uid="{00000000-0005-0000-0000-0000870A0000}"/>
    <cellStyle name="40% - Accent1 4 2 2 2 3 2" xfId="5892" xr:uid="{00000000-0005-0000-0000-0000880A0000}"/>
    <cellStyle name="40% - Accent1 4 2 2 2 4" xfId="5893" xr:uid="{00000000-0005-0000-0000-0000890A0000}"/>
    <cellStyle name="40% - Accent1 4 2 2 3" xfId="5894" xr:uid="{00000000-0005-0000-0000-00008A0A0000}"/>
    <cellStyle name="40% - Accent1 4 2 2 3 2" xfId="5895" xr:uid="{00000000-0005-0000-0000-00008B0A0000}"/>
    <cellStyle name="40% - Accent1 4 2 2 3 3" xfId="5896" xr:uid="{00000000-0005-0000-0000-00008C0A0000}"/>
    <cellStyle name="40% - Accent1 4 2 2 4" xfId="5897" xr:uid="{00000000-0005-0000-0000-00008D0A0000}"/>
    <cellStyle name="40% - Accent1 4 2 2 5" xfId="5898" xr:uid="{00000000-0005-0000-0000-00008E0A0000}"/>
    <cellStyle name="40% - Accent1 4 2 2 5 2" xfId="5899" xr:uid="{00000000-0005-0000-0000-00008F0A0000}"/>
    <cellStyle name="40% - Accent1 4 2 2 6" xfId="5900" xr:uid="{00000000-0005-0000-0000-0000900A0000}"/>
    <cellStyle name="40% - Accent1 4 2 3" xfId="5901" xr:uid="{00000000-0005-0000-0000-0000910A0000}"/>
    <cellStyle name="40% - Accent1 4 2 3 2" xfId="5902" xr:uid="{00000000-0005-0000-0000-0000920A0000}"/>
    <cellStyle name="40% - Accent1 4 2 3 2 2" xfId="5903" xr:uid="{00000000-0005-0000-0000-0000930A0000}"/>
    <cellStyle name="40% - Accent1 4 2 3 2 3" xfId="5904" xr:uid="{00000000-0005-0000-0000-0000940A0000}"/>
    <cellStyle name="40% - Accent1 4 2 3 3" xfId="5905" xr:uid="{00000000-0005-0000-0000-0000950A0000}"/>
    <cellStyle name="40% - Accent1 4 2 3 3 2" xfId="5906" xr:uid="{00000000-0005-0000-0000-0000960A0000}"/>
    <cellStyle name="40% - Accent1 4 2 3 4" xfId="5907" xr:uid="{00000000-0005-0000-0000-0000970A0000}"/>
    <cellStyle name="40% - Accent1 4 2 4" xfId="5908" xr:uid="{00000000-0005-0000-0000-0000980A0000}"/>
    <cellStyle name="40% - Accent1 4 2 5" xfId="5909" xr:uid="{00000000-0005-0000-0000-0000990A0000}"/>
    <cellStyle name="40% - Accent1 4 3" xfId="5910" xr:uid="{00000000-0005-0000-0000-00009A0A0000}"/>
    <cellStyle name="40% - Accent1 4 3 2" xfId="5911" xr:uid="{00000000-0005-0000-0000-00009B0A0000}"/>
    <cellStyle name="40% - Accent1 4 3 2 2" xfId="5912" xr:uid="{00000000-0005-0000-0000-00009C0A0000}"/>
    <cellStyle name="40% - Accent1 4 3 2 3" xfId="5913" xr:uid="{00000000-0005-0000-0000-00009D0A0000}"/>
    <cellStyle name="40% - Accent1 4 3 3" xfId="5914" xr:uid="{00000000-0005-0000-0000-00009E0A0000}"/>
    <cellStyle name="40% - Accent1 4 3 4" xfId="5915" xr:uid="{00000000-0005-0000-0000-00009F0A0000}"/>
    <cellStyle name="40% - Accent1 4 3 4 2" xfId="5916" xr:uid="{00000000-0005-0000-0000-0000A00A0000}"/>
    <cellStyle name="40% - Accent1 4 3 5" xfId="5917" xr:uid="{00000000-0005-0000-0000-0000A10A0000}"/>
    <cellStyle name="40% - Accent1 4 4" xfId="5918" xr:uid="{00000000-0005-0000-0000-0000A20A0000}"/>
    <cellStyle name="40% - Accent1 4 4 2" xfId="5919" xr:uid="{00000000-0005-0000-0000-0000A30A0000}"/>
    <cellStyle name="40% - Accent1 4 4 2 2" xfId="5920" xr:uid="{00000000-0005-0000-0000-0000A40A0000}"/>
    <cellStyle name="40% - Accent1 4 4 2 3" xfId="5921" xr:uid="{00000000-0005-0000-0000-0000A50A0000}"/>
    <cellStyle name="40% - Accent1 4 4 3" xfId="5922" xr:uid="{00000000-0005-0000-0000-0000A60A0000}"/>
    <cellStyle name="40% - Accent1 4 4 3 2" xfId="5923" xr:uid="{00000000-0005-0000-0000-0000A70A0000}"/>
    <cellStyle name="40% - Accent1 4 4 4" xfId="5924" xr:uid="{00000000-0005-0000-0000-0000A80A0000}"/>
    <cellStyle name="40% - Accent1 4 5" xfId="5925" xr:uid="{00000000-0005-0000-0000-0000A90A0000}"/>
    <cellStyle name="40% - Accent1 4 5 2" xfId="5926" xr:uid="{00000000-0005-0000-0000-0000AA0A0000}"/>
    <cellStyle name="40% - Accent1 4 5 2 2" xfId="5927" xr:uid="{00000000-0005-0000-0000-0000AB0A0000}"/>
    <cellStyle name="40% - Accent1 4 5 2 3" xfId="5928" xr:uid="{00000000-0005-0000-0000-0000AC0A0000}"/>
    <cellStyle name="40% - Accent1 4 5 3" xfId="5929" xr:uid="{00000000-0005-0000-0000-0000AD0A0000}"/>
    <cellStyle name="40% - Accent1 4 5 3 2" xfId="5930" xr:uid="{00000000-0005-0000-0000-0000AE0A0000}"/>
    <cellStyle name="40% - Accent1 4 5 4" xfId="5931" xr:uid="{00000000-0005-0000-0000-0000AF0A0000}"/>
    <cellStyle name="40% - Accent1 4 6" xfId="5932" xr:uid="{00000000-0005-0000-0000-0000B00A0000}"/>
    <cellStyle name="40% - Accent1 4 6 2" xfId="5933" xr:uid="{00000000-0005-0000-0000-0000B10A0000}"/>
    <cellStyle name="40% - Accent1 4 6 3" xfId="5934" xr:uid="{00000000-0005-0000-0000-0000B20A0000}"/>
    <cellStyle name="40% - Accent1 4 7" xfId="5935" xr:uid="{00000000-0005-0000-0000-0000B30A0000}"/>
    <cellStyle name="40% - Accent1 4 8" xfId="5936" xr:uid="{00000000-0005-0000-0000-0000B40A0000}"/>
    <cellStyle name="40% - Accent1 4 8 2" xfId="5937" xr:uid="{00000000-0005-0000-0000-0000B50A0000}"/>
    <cellStyle name="40% - Accent1 4 9" xfId="5938" xr:uid="{00000000-0005-0000-0000-0000B60A0000}"/>
    <cellStyle name="40% - Accent1 5" xfId="224" xr:uid="{00000000-0005-0000-0000-00003F000000}"/>
    <cellStyle name="40% - Accent1 5 2" xfId="5940" xr:uid="{00000000-0005-0000-0000-0000B80A0000}"/>
    <cellStyle name="40% - Accent1 5 2 2" xfId="5941" xr:uid="{00000000-0005-0000-0000-0000B90A0000}"/>
    <cellStyle name="40% - Accent1 5 2 2 2" xfId="5942" xr:uid="{00000000-0005-0000-0000-0000BA0A0000}"/>
    <cellStyle name="40% - Accent1 5 2 2 2 2" xfId="5943" xr:uid="{00000000-0005-0000-0000-0000BB0A0000}"/>
    <cellStyle name="40% - Accent1 5 2 2 2 2 2" xfId="5944" xr:uid="{00000000-0005-0000-0000-0000BC0A0000}"/>
    <cellStyle name="40% - Accent1 5 2 2 2 2 3" xfId="5945" xr:uid="{00000000-0005-0000-0000-0000BD0A0000}"/>
    <cellStyle name="40% - Accent1 5 2 2 2 3" xfId="5946" xr:uid="{00000000-0005-0000-0000-0000BE0A0000}"/>
    <cellStyle name="40% - Accent1 5 2 2 2 3 2" xfId="5947" xr:uid="{00000000-0005-0000-0000-0000BF0A0000}"/>
    <cellStyle name="40% - Accent1 5 2 2 2 4" xfId="5948" xr:uid="{00000000-0005-0000-0000-0000C00A0000}"/>
    <cellStyle name="40% - Accent1 5 2 2 3" xfId="5949" xr:uid="{00000000-0005-0000-0000-0000C10A0000}"/>
    <cellStyle name="40% - Accent1 5 2 2 3 2" xfId="5950" xr:uid="{00000000-0005-0000-0000-0000C20A0000}"/>
    <cellStyle name="40% - Accent1 5 2 2 3 3" xfId="5951" xr:uid="{00000000-0005-0000-0000-0000C30A0000}"/>
    <cellStyle name="40% - Accent1 5 2 2 4" xfId="5952" xr:uid="{00000000-0005-0000-0000-0000C40A0000}"/>
    <cellStyle name="40% - Accent1 5 2 2 5" xfId="5953" xr:uid="{00000000-0005-0000-0000-0000C50A0000}"/>
    <cellStyle name="40% - Accent1 5 2 2 5 2" xfId="5954" xr:uid="{00000000-0005-0000-0000-0000C60A0000}"/>
    <cellStyle name="40% - Accent1 5 2 2 6" xfId="5955" xr:uid="{00000000-0005-0000-0000-0000C70A0000}"/>
    <cellStyle name="40% - Accent1 5 2 3" xfId="5956" xr:uid="{00000000-0005-0000-0000-0000C80A0000}"/>
    <cellStyle name="40% - Accent1 5 2 3 2" xfId="5957" xr:uid="{00000000-0005-0000-0000-0000C90A0000}"/>
    <cellStyle name="40% - Accent1 5 2 3 2 2" xfId="5958" xr:uid="{00000000-0005-0000-0000-0000CA0A0000}"/>
    <cellStyle name="40% - Accent1 5 2 3 2 3" xfId="5959" xr:uid="{00000000-0005-0000-0000-0000CB0A0000}"/>
    <cellStyle name="40% - Accent1 5 2 3 3" xfId="5960" xr:uid="{00000000-0005-0000-0000-0000CC0A0000}"/>
    <cellStyle name="40% - Accent1 5 2 3 3 2" xfId="5961" xr:uid="{00000000-0005-0000-0000-0000CD0A0000}"/>
    <cellStyle name="40% - Accent1 5 2 3 4" xfId="5962" xr:uid="{00000000-0005-0000-0000-0000CE0A0000}"/>
    <cellStyle name="40% - Accent1 5 2 4" xfId="5963" xr:uid="{00000000-0005-0000-0000-0000CF0A0000}"/>
    <cellStyle name="40% - Accent1 5 2 5" xfId="5964" xr:uid="{00000000-0005-0000-0000-0000D00A0000}"/>
    <cellStyle name="40% - Accent1 5 3" xfId="5965" xr:uid="{00000000-0005-0000-0000-0000D10A0000}"/>
    <cellStyle name="40% - Accent1 5 3 2" xfId="5966" xr:uid="{00000000-0005-0000-0000-0000D20A0000}"/>
    <cellStyle name="40% - Accent1 5 3 2 2" xfId="5967" xr:uid="{00000000-0005-0000-0000-0000D30A0000}"/>
    <cellStyle name="40% - Accent1 5 3 2 3" xfId="5968" xr:uid="{00000000-0005-0000-0000-0000D40A0000}"/>
    <cellStyle name="40% - Accent1 5 3 3" xfId="5969" xr:uid="{00000000-0005-0000-0000-0000D50A0000}"/>
    <cellStyle name="40% - Accent1 5 3 4" xfId="5970" xr:uid="{00000000-0005-0000-0000-0000D60A0000}"/>
    <cellStyle name="40% - Accent1 5 3 4 2" xfId="5971" xr:uid="{00000000-0005-0000-0000-0000D70A0000}"/>
    <cellStyle name="40% - Accent1 5 3 5" xfId="5972" xr:uid="{00000000-0005-0000-0000-0000D80A0000}"/>
    <cellStyle name="40% - Accent1 5 4" xfId="5973" xr:uid="{00000000-0005-0000-0000-0000D90A0000}"/>
    <cellStyle name="40% - Accent1 5 4 2" xfId="5974" xr:uid="{00000000-0005-0000-0000-0000DA0A0000}"/>
    <cellStyle name="40% - Accent1 5 4 2 2" xfId="5975" xr:uid="{00000000-0005-0000-0000-0000DB0A0000}"/>
    <cellStyle name="40% - Accent1 5 4 2 3" xfId="5976" xr:uid="{00000000-0005-0000-0000-0000DC0A0000}"/>
    <cellStyle name="40% - Accent1 5 4 3" xfId="5977" xr:uid="{00000000-0005-0000-0000-0000DD0A0000}"/>
    <cellStyle name="40% - Accent1 5 4 3 2" xfId="5978" xr:uid="{00000000-0005-0000-0000-0000DE0A0000}"/>
    <cellStyle name="40% - Accent1 5 4 4" xfId="5979" xr:uid="{00000000-0005-0000-0000-0000DF0A0000}"/>
    <cellStyle name="40% - Accent1 5 5" xfId="5980" xr:uid="{00000000-0005-0000-0000-0000E00A0000}"/>
    <cellStyle name="40% - Accent1 5 5 2" xfId="5981" xr:uid="{00000000-0005-0000-0000-0000E10A0000}"/>
    <cellStyle name="40% - Accent1 5 5 3" xfId="5982" xr:uid="{00000000-0005-0000-0000-0000E20A0000}"/>
    <cellStyle name="40% - Accent1 5 6" xfId="5983" xr:uid="{00000000-0005-0000-0000-0000E30A0000}"/>
    <cellStyle name="40% - Accent1 5 7" xfId="5984" xr:uid="{00000000-0005-0000-0000-0000E40A0000}"/>
    <cellStyle name="40% - Accent1 5 7 2" xfId="5985" xr:uid="{00000000-0005-0000-0000-0000E50A0000}"/>
    <cellStyle name="40% - Accent1 5 8" xfId="5986" xr:uid="{00000000-0005-0000-0000-0000E60A0000}"/>
    <cellStyle name="40% - Accent1 5 9" xfId="5939" xr:uid="{00000000-0005-0000-0000-0000B70A0000}"/>
    <cellStyle name="40% - Accent1 6" xfId="225" xr:uid="{00000000-0005-0000-0000-000040000000}"/>
    <cellStyle name="40% - Accent1 6 2" xfId="5987" xr:uid="{00000000-0005-0000-0000-0000E80A0000}"/>
    <cellStyle name="40% - Accent1 6 2 2" xfId="5988" xr:uid="{00000000-0005-0000-0000-0000E90A0000}"/>
    <cellStyle name="40% - Accent1 6 2 2 2" xfId="5989" xr:uid="{00000000-0005-0000-0000-0000EA0A0000}"/>
    <cellStyle name="40% - Accent1 6 2 2 2 2" xfId="5990" xr:uid="{00000000-0005-0000-0000-0000EB0A0000}"/>
    <cellStyle name="40% - Accent1 6 2 2 2 3" xfId="5991" xr:uid="{00000000-0005-0000-0000-0000EC0A0000}"/>
    <cellStyle name="40% - Accent1 6 2 2 3" xfId="5992" xr:uid="{00000000-0005-0000-0000-0000ED0A0000}"/>
    <cellStyle name="40% - Accent1 6 2 2 3 2" xfId="5993" xr:uid="{00000000-0005-0000-0000-0000EE0A0000}"/>
    <cellStyle name="40% - Accent1 6 2 2 4" xfId="5994" xr:uid="{00000000-0005-0000-0000-0000EF0A0000}"/>
    <cellStyle name="40% - Accent1 6 2 3" xfId="5995" xr:uid="{00000000-0005-0000-0000-0000F00A0000}"/>
    <cellStyle name="40% - Accent1 6 2 3 2" xfId="5996" xr:uid="{00000000-0005-0000-0000-0000F10A0000}"/>
    <cellStyle name="40% - Accent1 6 2 3 3" xfId="5997" xr:uid="{00000000-0005-0000-0000-0000F20A0000}"/>
    <cellStyle name="40% - Accent1 6 2 4" xfId="5998" xr:uid="{00000000-0005-0000-0000-0000F30A0000}"/>
    <cellStyle name="40% - Accent1 6 2 5" xfId="5999" xr:uid="{00000000-0005-0000-0000-0000F40A0000}"/>
    <cellStyle name="40% - Accent1 6 2 5 2" xfId="6000" xr:uid="{00000000-0005-0000-0000-0000F50A0000}"/>
    <cellStyle name="40% - Accent1 6 2 6" xfId="6001" xr:uid="{00000000-0005-0000-0000-0000F60A0000}"/>
    <cellStyle name="40% - Accent1 6 3" xfId="6002" xr:uid="{00000000-0005-0000-0000-0000F70A0000}"/>
    <cellStyle name="40% - Accent1 6 3 2" xfId="6003" xr:uid="{00000000-0005-0000-0000-0000F80A0000}"/>
    <cellStyle name="40% - Accent1 6 3 2 2" xfId="6004" xr:uid="{00000000-0005-0000-0000-0000F90A0000}"/>
    <cellStyle name="40% - Accent1 6 3 2 3" xfId="6005" xr:uid="{00000000-0005-0000-0000-0000FA0A0000}"/>
    <cellStyle name="40% - Accent1 6 3 3" xfId="6006" xr:uid="{00000000-0005-0000-0000-0000FB0A0000}"/>
    <cellStyle name="40% - Accent1 6 3 3 2" xfId="6007" xr:uid="{00000000-0005-0000-0000-0000FC0A0000}"/>
    <cellStyle name="40% - Accent1 6 3 4" xfId="6008" xr:uid="{00000000-0005-0000-0000-0000FD0A0000}"/>
    <cellStyle name="40% - Accent1 6 4" xfId="6009" xr:uid="{00000000-0005-0000-0000-0000FE0A0000}"/>
    <cellStyle name="40% - Accent1 6 5" xfId="6010" xr:uid="{00000000-0005-0000-0000-0000FF0A0000}"/>
    <cellStyle name="40% - Accent1 7" xfId="226" xr:uid="{00000000-0005-0000-0000-000041000000}"/>
    <cellStyle name="40% - Accent1 7 2" xfId="6011" xr:uid="{00000000-0005-0000-0000-0000010B0000}"/>
    <cellStyle name="40% - Accent1 7 3" xfId="6012" xr:uid="{00000000-0005-0000-0000-0000020B0000}"/>
    <cellStyle name="40% - Accent1 7 4" xfId="6013" xr:uid="{00000000-0005-0000-0000-0000030B0000}"/>
    <cellStyle name="40% - Accent1 8" xfId="6014" xr:uid="{00000000-0005-0000-0000-0000040B0000}"/>
    <cellStyle name="40% - Accent1 8 2" xfId="6015" xr:uid="{00000000-0005-0000-0000-0000050B0000}"/>
    <cellStyle name="40% - Accent1 8 2 2" xfId="6016" xr:uid="{00000000-0005-0000-0000-0000060B0000}"/>
    <cellStyle name="40% - Accent1 8 2 3" xfId="6017" xr:uid="{00000000-0005-0000-0000-0000070B0000}"/>
    <cellStyle name="40% - Accent1 8 2 3 2" xfId="6018" xr:uid="{00000000-0005-0000-0000-0000080B0000}"/>
    <cellStyle name="40% - Accent1 8 3" xfId="6019" xr:uid="{00000000-0005-0000-0000-0000090B0000}"/>
    <cellStyle name="40% - Accent1 8 4" xfId="6020" xr:uid="{00000000-0005-0000-0000-00000A0B0000}"/>
    <cellStyle name="40% - Accent1 8 4 2" xfId="6021" xr:uid="{00000000-0005-0000-0000-00000B0B0000}"/>
    <cellStyle name="40% - Accent1 8 5" xfId="6022" xr:uid="{00000000-0005-0000-0000-00000C0B0000}"/>
    <cellStyle name="40% - Accent1 9" xfId="6023" xr:uid="{00000000-0005-0000-0000-00000D0B0000}"/>
    <cellStyle name="40% - Accent1 9 2" xfId="6024" xr:uid="{00000000-0005-0000-0000-00000E0B0000}"/>
    <cellStyle name="40% - Accent1 9 2 2" xfId="6025" xr:uid="{00000000-0005-0000-0000-00000F0B0000}"/>
    <cellStyle name="40% - Accent1 9 2 3" xfId="6026" xr:uid="{00000000-0005-0000-0000-0000100B0000}"/>
    <cellStyle name="40% - Accent1 9 3" xfId="6027" xr:uid="{00000000-0005-0000-0000-0000110B0000}"/>
    <cellStyle name="40% - Accent1 9 4" xfId="6028" xr:uid="{00000000-0005-0000-0000-0000120B0000}"/>
    <cellStyle name="40% - Accent1 9 4 2" xfId="6029" xr:uid="{00000000-0005-0000-0000-0000130B0000}"/>
    <cellStyle name="40% - Accent1 9 5" xfId="6030" xr:uid="{00000000-0005-0000-0000-0000140B0000}"/>
    <cellStyle name="40% - Accent2" xfId="87" builtinId="35" customBuiltin="1"/>
    <cellStyle name="40% - Accent2 10" xfId="6031" xr:uid="{00000000-0005-0000-0000-0000150B0000}"/>
    <cellStyle name="40% - Accent2 10 2" xfId="6032" xr:uid="{00000000-0005-0000-0000-0000160B0000}"/>
    <cellStyle name="40% - Accent2 10 2 2" xfId="6033" xr:uid="{00000000-0005-0000-0000-0000170B0000}"/>
    <cellStyle name="40% - Accent2 10 2 3" xfId="6034" xr:uid="{00000000-0005-0000-0000-0000180B0000}"/>
    <cellStyle name="40% - Accent2 10 3" xfId="6035" xr:uid="{00000000-0005-0000-0000-0000190B0000}"/>
    <cellStyle name="40% - Accent2 10 4" xfId="6036" xr:uid="{00000000-0005-0000-0000-00001A0B0000}"/>
    <cellStyle name="40% - Accent2 11" xfId="6037" xr:uid="{00000000-0005-0000-0000-00001B0B0000}"/>
    <cellStyle name="40% - Accent2 11 2" xfId="6038" xr:uid="{00000000-0005-0000-0000-00001C0B0000}"/>
    <cellStyle name="40% - Accent2 11 3" xfId="6039" xr:uid="{00000000-0005-0000-0000-00001D0B0000}"/>
    <cellStyle name="40% - Accent2 12" xfId="6040" xr:uid="{00000000-0005-0000-0000-00001E0B0000}"/>
    <cellStyle name="40% - Accent2 12 2" xfId="6041" xr:uid="{00000000-0005-0000-0000-00001F0B0000}"/>
    <cellStyle name="40% - Accent2 12 3" xfId="6042" xr:uid="{00000000-0005-0000-0000-0000200B0000}"/>
    <cellStyle name="40% - Accent2 13" xfId="6043" xr:uid="{00000000-0005-0000-0000-0000210B0000}"/>
    <cellStyle name="40% - Accent2 13 2" xfId="6044" xr:uid="{00000000-0005-0000-0000-0000220B0000}"/>
    <cellStyle name="40% - Accent2 13 3" xfId="6045" xr:uid="{00000000-0005-0000-0000-0000230B0000}"/>
    <cellStyle name="40% - Accent2 14" xfId="6046" xr:uid="{00000000-0005-0000-0000-0000240B0000}"/>
    <cellStyle name="40% - Accent2 14 2" xfId="6047" xr:uid="{00000000-0005-0000-0000-0000250B0000}"/>
    <cellStyle name="40% - Accent2 15" xfId="6048" xr:uid="{00000000-0005-0000-0000-0000260B0000}"/>
    <cellStyle name="40% - Accent2 16" xfId="6049" xr:uid="{00000000-0005-0000-0000-0000270B0000}"/>
    <cellStyle name="40% - Accent2 2" xfId="227" xr:uid="{00000000-0005-0000-0000-000042000000}"/>
    <cellStyle name="40% - Accent2 2 2" xfId="6050" xr:uid="{00000000-0005-0000-0000-0000290B0000}"/>
    <cellStyle name="40% - Accent2 2 3" xfId="6051" xr:uid="{00000000-0005-0000-0000-00002A0B0000}"/>
    <cellStyle name="40% - Accent2 2 3 2" xfId="6052" xr:uid="{00000000-0005-0000-0000-00002B0B0000}"/>
    <cellStyle name="40% - Accent2 2 3 2 2" xfId="6053" xr:uid="{00000000-0005-0000-0000-00002C0B0000}"/>
    <cellStyle name="40% - Accent2 2 3 2 2 2" xfId="6054" xr:uid="{00000000-0005-0000-0000-00002D0B0000}"/>
    <cellStyle name="40% - Accent2 2 3 2 2 2 2" xfId="6055" xr:uid="{00000000-0005-0000-0000-00002E0B0000}"/>
    <cellStyle name="40% - Accent2 2 3 2 2 2 3" xfId="6056" xr:uid="{00000000-0005-0000-0000-00002F0B0000}"/>
    <cellStyle name="40% - Accent2 2 3 2 2 3" xfId="6057" xr:uid="{00000000-0005-0000-0000-0000300B0000}"/>
    <cellStyle name="40% - Accent2 2 3 2 2 4" xfId="6058" xr:uid="{00000000-0005-0000-0000-0000310B0000}"/>
    <cellStyle name="40% - Accent2 2 3 2 3" xfId="6059" xr:uid="{00000000-0005-0000-0000-0000320B0000}"/>
    <cellStyle name="40% - Accent2 2 3 2 3 2" xfId="6060" xr:uid="{00000000-0005-0000-0000-0000330B0000}"/>
    <cellStyle name="40% - Accent2 2 3 2 3 2 2" xfId="6061" xr:uid="{00000000-0005-0000-0000-0000340B0000}"/>
    <cellStyle name="40% - Accent2 2 3 2 3 2 3" xfId="6062" xr:uid="{00000000-0005-0000-0000-0000350B0000}"/>
    <cellStyle name="40% - Accent2 2 3 2 3 3" xfId="6063" xr:uid="{00000000-0005-0000-0000-0000360B0000}"/>
    <cellStyle name="40% - Accent2 2 3 2 3 4" xfId="6064" xr:uid="{00000000-0005-0000-0000-0000370B0000}"/>
    <cellStyle name="40% - Accent2 2 3 2 4" xfId="6065" xr:uid="{00000000-0005-0000-0000-0000380B0000}"/>
    <cellStyle name="40% - Accent2 2 3 2 4 2" xfId="6066" xr:uid="{00000000-0005-0000-0000-0000390B0000}"/>
    <cellStyle name="40% - Accent2 2 3 2 4 3" xfId="6067" xr:uid="{00000000-0005-0000-0000-00003A0B0000}"/>
    <cellStyle name="40% - Accent2 2 3 2 5" xfId="6068" xr:uid="{00000000-0005-0000-0000-00003B0B0000}"/>
    <cellStyle name="40% - Accent2 2 3 2 6" xfId="6069" xr:uid="{00000000-0005-0000-0000-00003C0B0000}"/>
    <cellStyle name="40% - Accent2 2 3 3" xfId="6070" xr:uid="{00000000-0005-0000-0000-00003D0B0000}"/>
    <cellStyle name="40% - Accent2 2 3 3 2" xfId="6071" xr:uid="{00000000-0005-0000-0000-00003E0B0000}"/>
    <cellStyle name="40% - Accent2 2 3 3 2 2" xfId="6072" xr:uid="{00000000-0005-0000-0000-00003F0B0000}"/>
    <cellStyle name="40% - Accent2 2 3 3 2 3" xfId="6073" xr:uid="{00000000-0005-0000-0000-0000400B0000}"/>
    <cellStyle name="40% - Accent2 2 3 3 3" xfId="6074" xr:uid="{00000000-0005-0000-0000-0000410B0000}"/>
    <cellStyle name="40% - Accent2 2 3 3 4" xfId="6075" xr:uid="{00000000-0005-0000-0000-0000420B0000}"/>
    <cellStyle name="40% - Accent2 2 3 4" xfId="6076" xr:uid="{00000000-0005-0000-0000-0000430B0000}"/>
    <cellStyle name="40% - Accent2 2 3 4 2" xfId="6077" xr:uid="{00000000-0005-0000-0000-0000440B0000}"/>
    <cellStyle name="40% - Accent2 2 3 4 2 2" xfId="6078" xr:uid="{00000000-0005-0000-0000-0000450B0000}"/>
    <cellStyle name="40% - Accent2 2 3 4 2 3" xfId="6079" xr:uid="{00000000-0005-0000-0000-0000460B0000}"/>
    <cellStyle name="40% - Accent2 2 3 4 3" xfId="6080" xr:uid="{00000000-0005-0000-0000-0000470B0000}"/>
    <cellStyle name="40% - Accent2 2 3 4 4" xfId="6081" xr:uid="{00000000-0005-0000-0000-0000480B0000}"/>
    <cellStyle name="40% - Accent2 2 3 5" xfId="6082" xr:uid="{00000000-0005-0000-0000-0000490B0000}"/>
    <cellStyle name="40% - Accent2 2 3 5 2" xfId="6083" xr:uid="{00000000-0005-0000-0000-00004A0B0000}"/>
    <cellStyle name="40% - Accent2 2 3 5 3" xfId="6084" xr:uid="{00000000-0005-0000-0000-00004B0B0000}"/>
    <cellStyle name="40% - Accent2 2 3 6" xfId="6085" xr:uid="{00000000-0005-0000-0000-00004C0B0000}"/>
    <cellStyle name="40% - Accent2 2 3 7" xfId="6086" xr:uid="{00000000-0005-0000-0000-00004D0B0000}"/>
    <cellStyle name="40% - Accent2 2 4" xfId="6087" xr:uid="{00000000-0005-0000-0000-00004E0B0000}"/>
    <cellStyle name="40% - Accent2 2 4 2" xfId="6088" xr:uid="{00000000-0005-0000-0000-00004F0B0000}"/>
    <cellStyle name="40% - Accent2 2 4 2 2" xfId="6089" xr:uid="{00000000-0005-0000-0000-0000500B0000}"/>
    <cellStyle name="40% - Accent2 2 4 2 2 2" xfId="6090" xr:uid="{00000000-0005-0000-0000-0000510B0000}"/>
    <cellStyle name="40% - Accent2 2 4 2 2 2 2" xfId="6091" xr:uid="{00000000-0005-0000-0000-0000520B0000}"/>
    <cellStyle name="40% - Accent2 2 4 2 2 2 3" xfId="6092" xr:uid="{00000000-0005-0000-0000-0000530B0000}"/>
    <cellStyle name="40% - Accent2 2 4 2 2 3" xfId="6093" xr:uid="{00000000-0005-0000-0000-0000540B0000}"/>
    <cellStyle name="40% - Accent2 2 4 2 2 4" xfId="6094" xr:uid="{00000000-0005-0000-0000-0000550B0000}"/>
    <cellStyle name="40% - Accent2 2 4 2 3" xfId="6095" xr:uid="{00000000-0005-0000-0000-0000560B0000}"/>
    <cellStyle name="40% - Accent2 2 4 2 3 2" xfId="6096" xr:uid="{00000000-0005-0000-0000-0000570B0000}"/>
    <cellStyle name="40% - Accent2 2 4 2 3 2 2" xfId="6097" xr:uid="{00000000-0005-0000-0000-0000580B0000}"/>
    <cellStyle name="40% - Accent2 2 4 2 3 2 3" xfId="6098" xr:uid="{00000000-0005-0000-0000-0000590B0000}"/>
    <cellStyle name="40% - Accent2 2 4 2 3 3" xfId="6099" xr:uid="{00000000-0005-0000-0000-00005A0B0000}"/>
    <cellStyle name="40% - Accent2 2 4 2 3 4" xfId="6100" xr:uid="{00000000-0005-0000-0000-00005B0B0000}"/>
    <cellStyle name="40% - Accent2 2 4 2 4" xfId="6101" xr:uid="{00000000-0005-0000-0000-00005C0B0000}"/>
    <cellStyle name="40% - Accent2 2 4 2 4 2" xfId="6102" xr:uid="{00000000-0005-0000-0000-00005D0B0000}"/>
    <cellStyle name="40% - Accent2 2 4 2 4 3" xfId="6103" xr:uid="{00000000-0005-0000-0000-00005E0B0000}"/>
    <cellStyle name="40% - Accent2 2 4 2 5" xfId="6104" xr:uid="{00000000-0005-0000-0000-00005F0B0000}"/>
    <cellStyle name="40% - Accent2 2 4 2 6" xfId="6105" xr:uid="{00000000-0005-0000-0000-0000600B0000}"/>
    <cellStyle name="40% - Accent2 2 4 3" xfId="6106" xr:uid="{00000000-0005-0000-0000-0000610B0000}"/>
    <cellStyle name="40% - Accent2 2 4 3 2" xfId="6107" xr:uid="{00000000-0005-0000-0000-0000620B0000}"/>
    <cellStyle name="40% - Accent2 2 4 3 2 2" xfId="6108" xr:uid="{00000000-0005-0000-0000-0000630B0000}"/>
    <cellStyle name="40% - Accent2 2 4 3 2 3" xfId="6109" xr:uid="{00000000-0005-0000-0000-0000640B0000}"/>
    <cellStyle name="40% - Accent2 2 4 3 3" xfId="6110" xr:uid="{00000000-0005-0000-0000-0000650B0000}"/>
    <cellStyle name="40% - Accent2 2 4 3 4" xfId="6111" xr:uid="{00000000-0005-0000-0000-0000660B0000}"/>
    <cellStyle name="40% - Accent2 2 4 4" xfId="6112" xr:uid="{00000000-0005-0000-0000-0000670B0000}"/>
    <cellStyle name="40% - Accent2 2 4 4 2" xfId="6113" xr:uid="{00000000-0005-0000-0000-0000680B0000}"/>
    <cellStyle name="40% - Accent2 2 4 4 2 2" xfId="6114" xr:uid="{00000000-0005-0000-0000-0000690B0000}"/>
    <cellStyle name="40% - Accent2 2 4 4 2 3" xfId="6115" xr:uid="{00000000-0005-0000-0000-00006A0B0000}"/>
    <cellStyle name="40% - Accent2 2 4 4 3" xfId="6116" xr:uid="{00000000-0005-0000-0000-00006B0B0000}"/>
    <cellStyle name="40% - Accent2 2 4 4 4" xfId="6117" xr:uid="{00000000-0005-0000-0000-00006C0B0000}"/>
    <cellStyle name="40% - Accent2 2 4 5" xfId="6118" xr:uid="{00000000-0005-0000-0000-00006D0B0000}"/>
    <cellStyle name="40% - Accent2 2 4 5 2" xfId="6119" xr:uid="{00000000-0005-0000-0000-00006E0B0000}"/>
    <cellStyle name="40% - Accent2 2 4 5 3" xfId="6120" xr:uid="{00000000-0005-0000-0000-00006F0B0000}"/>
    <cellStyle name="40% - Accent2 2 4 6" xfId="6121" xr:uid="{00000000-0005-0000-0000-0000700B0000}"/>
    <cellStyle name="40% - Accent2 2 4 7" xfId="6122" xr:uid="{00000000-0005-0000-0000-0000710B0000}"/>
    <cellStyle name="40% - Accent2 2 5" xfId="6123" xr:uid="{00000000-0005-0000-0000-0000720B0000}"/>
    <cellStyle name="40% - Accent2 2 5 2" xfId="6124" xr:uid="{00000000-0005-0000-0000-0000730B0000}"/>
    <cellStyle name="40% - Accent2 2 5 2 2" xfId="6125" xr:uid="{00000000-0005-0000-0000-0000740B0000}"/>
    <cellStyle name="40% - Accent2 2 5 2 2 2" xfId="6126" xr:uid="{00000000-0005-0000-0000-0000750B0000}"/>
    <cellStyle name="40% - Accent2 2 5 2 2 2 2" xfId="6127" xr:uid="{00000000-0005-0000-0000-0000760B0000}"/>
    <cellStyle name="40% - Accent2 2 5 2 2 2 3" xfId="6128" xr:uid="{00000000-0005-0000-0000-0000770B0000}"/>
    <cellStyle name="40% - Accent2 2 5 2 2 3" xfId="6129" xr:uid="{00000000-0005-0000-0000-0000780B0000}"/>
    <cellStyle name="40% - Accent2 2 5 2 2 4" xfId="6130" xr:uid="{00000000-0005-0000-0000-0000790B0000}"/>
    <cellStyle name="40% - Accent2 2 5 2 3" xfId="6131" xr:uid="{00000000-0005-0000-0000-00007A0B0000}"/>
    <cellStyle name="40% - Accent2 2 5 2 3 2" xfId="6132" xr:uid="{00000000-0005-0000-0000-00007B0B0000}"/>
    <cellStyle name="40% - Accent2 2 5 2 3 2 2" xfId="6133" xr:uid="{00000000-0005-0000-0000-00007C0B0000}"/>
    <cellStyle name="40% - Accent2 2 5 2 3 2 3" xfId="6134" xr:uid="{00000000-0005-0000-0000-00007D0B0000}"/>
    <cellStyle name="40% - Accent2 2 5 2 3 3" xfId="6135" xr:uid="{00000000-0005-0000-0000-00007E0B0000}"/>
    <cellStyle name="40% - Accent2 2 5 2 3 4" xfId="6136" xr:uid="{00000000-0005-0000-0000-00007F0B0000}"/>
    <cellStyle name="40% - Accent2 2 5 2 4" xfId="6137" xr:uid="{00000000-0005-0000-0000-0000800B0000}"/>
    <cellStyle name="40% - Accent2 2 5 2 4 2" xfId="6138" xr:uid="{00000000-0005-0000-0000-0000810B0000}"/>
    <cellStyle name="40% - Accent2 2 5 2 4 3" xfId="6139" xr:uid="{00000000-0005-0000-0000-0000820B0000}"/>
    <cellStyle name="40% - Accent2 2 5 2 5" xfId="6140" xr:uid="{00000000-0005-0000-0000-0000830B0000}"/>
    <cellStyle name="40% - Accent2 2 5 2 6" xfId="6141" xr:uid="{00000000-0005-0000-0000-0000840B0000}"/>
    <cellStyle name="40% - Accent2 2 5 3" xfId="6142" xr:uid="{00000000-0005-0000-0000-0000850B0000}"/>
    <cellStyle name="40% - Accent2 2 5 3 2" xfId="6143" xr:uid="{00000000-0005-0000-0000-0000860B0000}"/>
    <cellStyle name="40% - Accent2 2 5 3 2 2" xfId="6144" xr:uid="{00000000-0005-0000-0000-0000870B0000}"/>
    <cellStyle name="40% - Accent2 2 5 3 2 3" xfId="6145" xr:uid="{00000000-0005-0000-0000-0000880B0000}"/>
    <cellStyle name="40% - Accent2 2 5 3 3" xfId="6146" xr:uid="{00000000-0005-0000-0000-0000890B0000}"/>
    <cellStyle name="40% - Accent2 2 5 3 4" xfId="6147" xr:uid="{00000000-0005-0000-0000-00008A0B0000}"/>
    <cellStyle name="40% - Accent2 2 5 4" xfId="6148" xr:uid="{00000000-0005-0000-0000-00008B0B0000}"/>
    <cellStyle name="40% - Accent2 2 5 4 2" xfId="6149" xr:uid="{00000000-0005-0000-0000-00008C0B0000}"/>
    <cellStyle name="40% - Accent2 2 5 4 2 2" xfId="6150" xr:uid="{00000000-0005-0000-0000-00008D0B0000}"/>
    <cellStyle name="40% - Accent2 2 5 4 2 3" xfId="6151" xr:uid="{00000000-0005-0000-0000-00008E0B0000}"/>
    <cellStyle name="40% - Accent2 2 5 4 3" xfId="6152" xr:uid="{00000000-0005-0000-0000-00008F0B0000}"/>
    <cellStyle name="40% - Accent2 2 5 4 4" xfId="6153" xr:uid="{00000000-0005-0000-0000-0000900B0000}"/>
    <cellStyle name="40% - Accent2 2 5 5" xfId="6154" xr:uid="{00000000-0005-0000-0000-0000910B0000}"/>
    <cellStyle name="40% - Accent2 2 5 5 2" xfId="6155" xr:uid="{00000000-0005-0000-0000-0000920B0000}"/>
    <cellStyle name="40% - Accent2 2 5 5 3" xfId="6156" xr:uid="{00000000-0005-0000-0000-0000930B0000}"/>
    <cellStyle name="40% - Accent2 2 5 6" xfId="6157" xr:uid="{00000000-0005-0000-0000-0000940B0000}"/>
    <cellStyle name="40% - Accent2 2 5 7" xfId="6158" xr:uid="{00000000-0005-0000-0000-0000950B0000}"/>
    <cellStyle name="40% - Accent2 2 6" xfId="6159" xr:uid="{00000000-0005-0000-0000-0000960B0000}"/>
    <cellStyle name="40% - Accent2 2 6 2" xfId="6160" xr:uid="{00000000-0005-0000-0000-0000970B0000}"/>
    <cellStyle name="40% - Accent2 2 6 2 2" xfId="6161" xr:uid="{00000000-0005-0000-0000-0000980B0000}"/>
    <cellStyle name="40% - Accent2 2 6 2 2 2" xfId="6162" xr:uid="{00000000-0005-0000-0000-0000990B0000}"/>
    <cellStyle name="40% - Accent2 2 6 2 2 2 2" xfId="6163" xr:uid="{00000000-0005-0000-0000-00009A0B0000}"/>
    <cellStyle name="40% - Accent2 2 6 2 2 2 3" xfId="6164" xr:uid="{00000000-0005-0000-0000-00009B0B0000}"/>
    <cellStyle name="40% - Accent2 2 6 2 2 3" xfId="6165" xr:uid="{00000000-0005-0000-0000-00009C0B0000}"/>
    <cellStyle name="40% - Accent2 2 6 2 2 4" xfId="6166" xr:uid="{00000000-0005-0000-0000-00009D0B0000}"/>
    <cellStyle name="40% - Accent2 2 6 2 3" xfId="6167" xr:uid="{00000000-0005-0000-0000-00009E0B0000}"/>
    <cellStyle name="40% - Accent2 2 6 2 3 2" xfId="6168" xr:uid="{00000000-0005-0000-0000-00009F0B0000}"/>
    <cellStyle name="40% - Accent2 2 6 2 3 2 2" xfId="6169" xr:uid="{00000000-0005-0000-0000-0000A00B0000}"/>
    <cellStyle name="40% - Accent2 2 6 2 3 2 3" xfId="6170" xr:uid="{00000000-0005-0000-0000-0000A10B0000}"/>
    <cellStyle name="40% - Accent2 2 6 2 3 3" xfId="6171" xr:uid="{00000000-0005-0000-0000-0000A20B0000}"/>
    <cellStyle name="40% - Accent2 2 6 2 3 4" xfId="6172" xr:uid="{00000000-0005-0000-0000-0000A30B0000}"/>
    <cellStyle name="40% - Accent2 2 6 2 4" xfId="6173" xr:uid="{00000000-0005-0000-0000-0000A40B0000}"/>
    <cellStyle name="40% - Accent2 2 6 2 4 2" xfId="6174" xr:uid="{00000000-0005-0000-0000-0000A50B0000}"/>
    <cellStyle name="40% - Accent2 2 6 2 4 3" xfId="6175" xr:uid="{00000000-0005-0000-0000-0000A60B0000}"/>
    <cellStyle name="40% - Accent2 2 6 2 5" xfId="6176" xr:uid="{00000000-0005-0000-0000-0000A70B0000}"/>
    <cellStyle name="40% - Accent2 2 6 2 6" xfId="6177" xr:uid="{00000000-0005-0000-0000-0000A80B0000}"/>
    <cellStyle name="40% - Accent2 2 6 3" xfId="6178" xr:uid="{00000000-0005-0000-0000-0000A90B0000}"/>
    <cellStyle name="40% - Accent2 2 6 3 2" xfId="6179" xr:uid="{00000000-0005-0000-0000-0000AA0B0000}"/>
    <cellStyle name="40% - Accent2 2 6 3 2 2" xfId="6180" xr:uid="{00000000-0005-0000-0000-0000AB0B0000}"/>
    <cellStyle name="40% - Accent2 2 6 3 2 3" xfId="6181" xr:uid="{00000000-0005-0000-0000-0000AC0B0000}"/>
    <cellStyle name="40% - Accent2 2 6 3 3" xfId="6182" xr:uid="{00000000-0005-0000-0000-0000AD0B0000}"/>
    <cellStyle name="40% - Accent2 2 6 3 4" xfId="6183" xr:uid="{00000000-0005-0000-0000-0000AE0B0000}"/>
    <cellStyle name="40% - Accent2 2 6 4" xfId="6184" xr:uid="{00000000-0005-0000-0000-0000AF0B0000}"/>
    <cellStyle name="40% - Accent2 2 6 4 2" xfId="6185" xr:uid="{00000000-0005-0000-0000-0000B00B0000}"/>
    <cellStyle name="40% - Accent2 2 6 4 2 2" xfId="6186" xr:uid="{00000000-0005-0000-0000-0000B10B0000}"/>
    <cellStyle name="40% - Accent2 2 6 4 2 3" xfId="6187" xr:uid="{00000000-0005-0000-0000-0000B20B0000}"/>
    <cellStyle name="40% - Accent2 2 6 4 3" xfId="6188" xr:uid="{00000000-0005-0000-0000-0000B30B0000}"/>
    <cellStyle name="40% - Accent2 2 6 4 4" xfId="6189" xr:uid="{00000000-0005-0000-0000-0000B40B0000}"/>
    <cellStyle name="40% - Accent2 2 6 5" xfId="6190" xr:uid="{00000000-0005-0000-0000-0000B50B0000}"/>
    <cellStyle name="40% - Accent2 2 6 5 2" xfId="6191" xr:uid="{00000000-0005-0000-0000-0000B60B0000}"/>
    <cellStyle name="40% - Accent2 2 6 5 3" xfId="6192" xr:uid="{00000000-0005-0000-0000-0000B70B0000}"/>
    <cellStyle name="40% - Accent2 2 6 6" xfId="6193" xr:uid="{00000000-0005-0000-0000-0000B80B0000}"/>
    <cellStyle name="40% - Accent2 2 6 7" xfId="6194" xr:uid="{00000000-0005-0000-0000-0000B90B0000}"/>
    <cellStyle name="40% - Accent2 2 7" xfId="6195" xr:uid="{00000000-0005-0000-0000-0000BA0B0000}"/>
    <cellStyle name="40% - Accent2 2 7 2" xfId="6196" xr:uid="{00000000-0005-0000-0000-0000BB0B0000}"/>
    <cellStyle name="40% - Accent2 2 7 2 2" xfId="6197" xr:uid="{00000000-0005-0000-0000-0000BC0B0000}"/>
    <cellStyle name="40% - Accent2 2 7 2 3" xfId="6198" xr:uid="{00000000-0005-0000-0000-0000BD0B0000}"/>
    <cellStyle name="40% - Accent2 2 7 3" xfId="6199" xr:uid="{00000000-0005-0000-0000-0000BE0B0000}"/>
    <cellStyle name="40% - Accent2 2 7 4" xfId="6200" xr:uid="{00000000-0005-0000-0000-0000BF0B0000}"/>
    <cellStyle name="40% - Accent2 3" xfId="228" xr:uid="{00000000-0005-0000-0000-000043000000}"/>
    <cellStyle name="40% - Accent2 3 2" xfId="6202" xr:uid="{00000000-0005-0000-0000-0000C10B0000}"/>
    <cellStyle name="40% - Accent2 3 2 2" xfId="6203" xr:uid="{00000000-0005-0000-0000-0000C20B0000}"/>
    <cellStyle name="40% - Accent2 3 2 2 2" xfId="6204" xr:uid="{00000000-0005-0000-0000-0000C30B0000}"/>
    <cellStyle name="40% - Accent2 3 2 2 2 2" xfId="6205" xr:uid="{00000000-0005-0000-0000-0000C40B0000}"/>
    <cellStyle name="40% - Accent2 3 2 2 2 2 2" xfId="6206" xr:uid="{00000000-0005-0000-0000-0000C50B0000}"/>
    <cellStyle name="40% - Accent2 3 2 2 2 2 3" xfId="6207" xr:uid="{00000000-0005-0000-0000-0000C60B0000}"/>
    <cellStyle name="40% - Accent2 3 2 2 2 3" xfId="6208" xr:uid="{00000000-0005-0000-0000-0000C70B0000}"/>
    <cellStyle name="40% - Accent2 3 2 2 2 4" xfId="6209" xr:uid="{00000000-0005-0000-0000-0000C80B0000}"/>
    <cellStyle name="40% - Accent2 3 2 2 3" xfId="6210" xr:uid="{00000000-0005-0000-0000-0000C90B0000}"/>
    <cellStyle name="40% - Accent2 3 2 2 3 2" xfId="6211" xr:uid="{00000000-0005-0000-0000-0000CA0B0000}"/>
    <cellStyle name="40% - Accent2 3 2 2 3 3" xfId="6212" xr:uid="{00000000-0005-0000-0000-0000CB0B0000}"/>
    <cellStyle name="40% - Accent2 3 2 2 4" xfId="6213" xr:uid="{00000000-0005-0000-0000-0000CC0B0000}"/>
    <cellStyle name="40% - Accent2 3 2 2 5" xfId="6214" xr:uid="{00000000-0005-0000-0000-0000CD0B0000}"/>
    <cellStyle name="40% - Accent2 3 2 3" xfId="6215" xr:uid="{00000000-0005-0000-0000-0000CE0B0000}"/>
    <cellStyle name="40% - Accent2 3 2 3 2" xfId="6216" xr:uid="{00000000-0005-0000-0000-0000CF0B0000}"/>
    <cellStyle name="40% - Accent2 3 2 3 2 2" xfId="6217" xr:uid="{00000000-0005-0000-0000-0000D00B0000}"/>
    <cellStyle name="40% - Accent2 3 2 3 2 3" xfId="6218" xr:uid="{00000000-0005-0000-0000-0000D10B0000}"/>
    <cellStyle name="40% - Accent2 3 2 3 3" xfId="6219" xr:uid="{00000000-0005-0000-0000-0000D20B0000}"/>
    <cellStyle name="40% - Accent2 3 2 3 4" xfId="6220" xr:uid="{00000000-0005-0000-0000-0000D30B0000}"/>
    <cellStyle name="40% - Accent2 3 2 4" xfId="6221" xr:uid="{00000000-0005-0000-0000-0000D40B0000}"/>
    <cellStyle name="40% - Accent2 3 3" xfId="6222" xr:uid="{00000000-0005-0000-0000-0000D50B0000}"/>
    <cellStyle name="40% - Accent2 3 3 2" xfId="6223" xr:uid="{00000000-0005-0000-0000-0000D60B0000}"/>
    <cellStyle name="40% - Accent2 3 3 2 2" xfId="6224" xr:uid="{00000000-0005-0000-0000-0000D70B0000}"/>
    <cellStyle name="40% - Accent2 3 3 2 3" xfId="6225" xr:uid="{00000000-0005-0000-0000-0000D80B0000}"/>
    <cellStyle name="40% - Accent2 3 3 3" xfId="6226" xr:uid="{00000000-0005-0000-0000-0000D90B0000}"/>
    <cellStyle name="40% - Accent2 3 3 4" xfId="6227" xr:uid="{00000000-0005-0000-0000-0000DA0B0000}"/>
    <cellStyle name="40% - Accent2 3 4" xfId="6228" xr:uid="{00000000-0005-0000-0000-0000DB0B0000}"/>
    <cellStyle name="40% - Accent2 3 4 2" xfId="6229" xr:uid="{00000000-0005-0000-0000-0000DC0B0000}"/>
    <cellStyle name="40% - Accent2 3 4 2 2" xfId="6230" xr:uid="{00000000-0005-0000-0000-0000DD0B0000}"/>
    <cellStyle name="40% - Accent2 3 4 2 3" xfId="6231" xr:uid="{00000000-0005-0000-0000-0000DE0B0000}"/>
    <cellStyle name="40% - Accent2 3 4 3" xfId="6232" xr:uid="{00000000-0005-0000-0000-0000DF0B0000}"/>
    <cellStyle name="40% - Accent2 3 4 4" xfId="6233" xr:uid="{00000000-0005-0000-0000-0000E00B0000}"/>
    <cellStyle name="40% - Accent2 3 5" xfId="6234" xr:uid="{00000000-0005-0000-0000-0000E10B0000}"/>
    <cellStyle name="40% - Accent2 3 5 2" xfId="6235" xr:uid="{00000000-0005-0000-0000-0000E20B0000}"/>
    <cellStyle name="40% - Accent2 3 5 2 2" xfId="6236" xr:uid="{00000000-0005-0000-0000-0000E30B0000}"/>
    <cellStyle name="40% - Accent2 3 5 2 3" xfId="6237" xr:uid="{00000000-0005-0000-0000-0000E40B0000}"/>
    <cellStyle name="40% - Accent2 3 5 3" xfId="6238" xr:uid="{00000000-0005-0000-0000-0000E50B0000}"/>
    <cellStyle name="40% - Accent2 3 5 4" xfId="6239" xr:uid="{00000000-0005-0000-0000-0000E60B0000}"/>
    <cellStyle name="40% - Accent2 3 6" xfId="6240" xr:uid="{00000000-0005-0000-0000-0000E70B0000}"/>
    <cellStyle name="40% - Accent2 3 6 2" xfId="6241" xr:uid="{00000000-0005-0000-0000-0000E80B0000}"/>
    <cellStyle name="40% - Accent2 3 6 3" xfId="6242" xr:uid="{00000000-0005-0000-0000-0000E90B0000}"/>
    <cellStyle name="40% - Accent2 3 7" xfId="6243" xr:uid="{00000000-0005-0000-0000-0000EA0B0000}"/>
    <cellStyle name="40% - Accent2 3 8" xfId="6244" xr:uid="{00000000-0005-0000-0000-0000EB0B0000}"/>
    <cellStyle name="40% - Accent2 3 9" xfId="6201" xr:uid="{00000000-0005-0000-0000-0000C00B0000}"/>
    <cellStyle name="40% - Accent2 4" xfId="229" xr:uid="{00000000-0005-0000-0000-000044000000}"/>
    <cellStyle name="40% - Accent2 4 2" xfId="6246" xr:uid="{00000000-0005-0000-0000-0000ED0B0000}"/>
    <cellStyle name="40% - Accent2 4 2 2" xfId="6247" xr:uid="{00000000-0005-0000-0000-0000EE0B0000}"/>
    <cellStyle name="40% - Accent2 4 2 2 2" xfId="6248" xr:uid="{00000000-0005-0000-0000-0000EF0B0000}"/>
    <cellStyle name="40% - Accent2 4 2 2 2 2" xfId="6249" xr:uid="{00000000-0005-0000-0000-0000F00B0000}"/>
    <cellStyle name="40% - Accent2 4 2 2 2 2 2" xfId="6250" xr:uid="{00000000-0005-0000-0000-0000F10B0000}"/>
    <cellStyle name="40% - Accent2 4 2 2 2 2 3" xfId="6251" xr:uid="{00000000-0005-0000-0000-0000F20B0000}"/>
    <cellStyle name="40% - Accent2 4 2 2 2 3" xfId="6252" xr:uid="{00000000-0005-0000-0000-0000F30B0000}"/>
    <cellStyle name="40% - Accent2 4 2 2 2 4" xfId="6253" xr:uid="{00000000-0005-0000-0000-0000F40B0000}"/>
    <cellStyle name="40% - Accent2 4 2 2 3" xfId="6254" xr:uid="{00000000-0005-0000-0000-0000F50B0000}"/>
    <cellStyle name="40% - Accent2 4 2 2 3 2" xfId="6255" xr:uid="{00000000-0005-0000-0000-0000F60B0000}"/>
    <cellStyle name="40% - Accent2 4 2 2 3 3" xfId="6256" xr:uid="{00000000-0005-0000-0000-0000F70B0000}"/>
    <cellStyle name="40% - Accent2 4 2 2 4" xfId="6257" xr:uid="{00000000-0005-0000-0000-0000F80B0000}"/>
    <cellStyle name="40% - Accent2 4 2 2 5" xfId="6258" xr:uid="{00000000-0005-0000-0000-0000F90B0000}"/>
    <cellStyle name="40% - Accent2 4 2 3" xfId="6259" xr:uid="{00000000-0005-0000-0000-0000FA0B0000}"/>
    <cellStyle name="40% - Accent2 4 2 3 2" xfId="6260" xr:uid="{00000000-0005-0000-0000-0000FB0B0000}"/>
    <cellStyle name="40% - Accent2 4 2 3 2 2" xfId="6261" xr:uid="{00000000-0005-0000-0000-0000FC0B0000}"/>
    <cellStyle name="40% - Accent2 4 2 3 2 3" xfId="6262" xr:uid="{00000000-0005-0000-0000-0000FD0B0000}"/>
    <cellStyle name="40% - Accent2 4 2 3 3" xfId="6263" xr:uid="{00000000-0005-0000-0000-0000FE0B0000}"/>
    <cellStyle name="40% - Accent2 4 2 3 4" xfId="6264" xr:uid="{00000000-0005-0000-0000-0000FF0B0000}"/>
    <cellStyle name="40% - Accent2 4 2 4" xfId="6265" xr:uid="{00000000-0005-0000-0000-0000000C0000}"/>
    <cellStyle name="40% - Accent2 4 3" xfId="6266" xr:uid="{00000000-0005-0000-0000-0000010C0000}"/>
    <cellStyle name="40% - Accent2 4 3 2" xfId="6267" xr:uid="{00000000-0005-0000-0000-0000020C0000}"/>
    <cellStyle name="40% - Accent2 4 3 2 2" xfId="6268" xr:uid="{00000000-0005-0000-0000-0000030C0000}"/>
    <cellStyle name="40% - Accent2 4 3 2 3" xfId="6269" xr:uid="{00000000-0005-0000-0000-0000040C0000}"/>
    <cellStyle name="40% - Accent2 4 3 3" xfId="6270" xr:uid="{00000000-0005-0000-0000-0000050C0000}"/>
    <cellStyle name="40% - Accent2 4 3 4" xfId="6271" xr:uid="{00000000-0005-0000-0000-0000060C0000}"/>
    <cellStyle name="40% - Accent2 4 4" xfId="6272" xr:uid="{00000000-0005-0000-0000-0000070C0000}"/>
    <cellStyle name="40% - Accent2 4 4 2" xfId="6273" xr:uid="{00000000-0005-0000-0000-0000080C0000}"/>
    <cellStyle name="40% - Accent2 4 4 2 2" xfId="6274" xr:uid="{00000000-0005-0000-0000-0000090C0000}"/>
    <cellStyle name="40% - Accent2 4 4 2 3" xfId="6275" xr:uid="{00000000-0005-0000-0000-00000A0C0000}"/>
    <cellStyle name="40% - Accent2 4 4 3" xfId="6276" xr:uid="{00000000-0005-0000-0000-00000B0C0000}"/>
    <cellStyle name="40% - Accent2 4 4 4" xfId="6277" xr:uid="{00000000-0005-0000-0000-00000C0C0000}"/>
    <cellStyle name="40% - Accent2 4 5" xfId="6278" xr:uid="{00000000-0005-0000-0000-00000D0C0000}"/>
    <cellStyle name="40% - Accent2 4 5 2" xfId="6279" xr:uid="{00000000-0005-0000-0000-00000E0C0000}"/>
    <cellStyle name="40% - Accent2 4 5 2 2" xfId="6280" xr:uid="{00000000-0005-0000-0000-00000F0C0000}"/>
    <cellStyle name="40% - Accent2 4 5 2 3" xfId="6281" xr:uid="{00000000-0005-0000-0000-0000100C0000}"/>
    <cellStyle name="40% - Accent2 4 5 3" xfId="6282" xr:uid="{00000000-0005-0000-0000-0000110C0000}"/>
    <cellStyle name="40% - Accent2 4 5 4" xfId="6283" xr:uid="{00000000-0005-0000-0000-0000120C0000}"/>
    <cellStyle name="40% - Accent2 4 6" xfId="6284" xr:uid="{00000000-0005-0000-0000-0000130C0000}"/>
    <cellStyle name="40% - Accent2 4 6 2" xfId="6285" xr:uid="{00000000-0005-0000-0000-0000140C0000}"/>
    <cellStyle name="40% - Accent2 4 6 3" xfId="6286" xr:uid="{00000000-0005-0000-0000-0000150C0000}"/>
    <cellStyle name="40% - Accent2 4 7" xfId="6287" xr:uid="{00000000-0005-0000-0000-0000160C0000}"/>
    <cellStyle name="40% - Accent2 4 8" xfId="6288" xr:uid="{00000000-0005-0000-0000-0000170C0000}"/>
    <cellStyle name="40% - Accent2 4 9" xfId="6245" xr:uid="{00000000-0005-0000-0000-0000EC0B0000}"/>
    <cellStyle name="40% - Accent2 5" xfId="230" xr:uid="{00000000-0005-0000-0000-000045000000}"/>
    <cellStyle name="40% - Accent2 5 2" xfId="6290" xr:uid="{00000000-0005-0000-0000-0000190C0000}"/>
    <cellStyle name="40% - Accent2 5 2 2" xfId="6291" xr:uid="{00000000-0005-0000-0000-00001A0C0000}"/>
    <cellStyle name="40% - Accent2 5 2 2 2" xfId="6292" xr:uid="{00000000-0005-0000-0000-00001B0C0000}"/>
    <cellStyle name="40% - Accent2 5 2 2 2 2" xfId="6293" xr:uid="{00000000-0005-0000-0000-00001C0C0000}"/>
    <cellStyle name="40% - Accent2 5 2 2 2 2 2" xfId="6294" xr:uid="{00000000-0005-0000-0000-00001D0C0000}"/>
    <cellStyle name="40% - Accent2 5 2 2 2 2 3" xfId="6295" xr:uid="{00000000-0005-0000-0000-00001E0C0000}"/>
    <cellStyle name="40% - Accent2 5 2 2 2 3" xfId="6296" xr:uid="{00000000-0005-0000-0000-00001F0C0000}"/>
    <cellStyle name="40% - Accent2 5 2 2 2 4" xfId="6297" xr:uid="{00000000-0005-0000-0000-0000200C0000}"/>
    <cellStyle name="40% - Accent2 5 2 2 3" xfId="6298" xr:uid="{00000000-0005-0000-0000-0000210C0000}"/>
    <cellStyle name="40% - Accent2 5 2 2 3 2" xfId="6299" xr:uid="{00000000-0005-0000-0000-0000220C0000}"/>
    <cellStyle name="40% - Accent2 5 2 2 3 3" xfId="6300" xr:uid="{00000000-0005-0000-0000-0000230C0000}"/>
    <cellStyle name="40% - Accent2 5 2 2 4" xfId="6301" xr:uid="{00000000-0005-0000-0000-0000240C0000}"/>
    <cellStyle name="40% - Accent2 5 2 2 5" xfId="6302" xr:uid="{00000000-0005-0000-0000-0000250C0000}"/>
    <cellStyle name="40% - Accent2 5 2 3" xfId="6303" xr:uid="{00000000-0005-0000-0000-0000260C0000}"/>
    <cellStyle name="40% - Accent2 5 2 3 2" xfId="6304" xr:uid="{00000000-0005-0000-0000-0000270C0000}"/>
    <cellStyle name="40% - Accent2 5 2 3 2 2" xfId="6305" xr:uid="{00000000-0005-0000-0000-0000280C0000}"/>
    <cellStyle name="40% - Accent2 5 2 3 2 3" xfId="6306" xr:uid="{00000000-0005-0000-0000-0000290C0000}"/>
    <cellStyle name="40% - Accent2 5 2 3 3" xfId="6307" xr:uid="{00000000-0005-0000-0000-00002A0C0000}"/>
    <cellStyle name="40% - Accent2 5 2 3 4" xfId="6308" xr:uid="{00000000-0005-0000-0000-00002B0C0000}"/>
    <cellStyle name="40% - Accent2 5 2 4" xfId="6309" xr:uid="{00000000-0005-0000-0000-00002C0C0000}"/>
    <cellStyle name="40% - Accent2 5 3" xfId="6310" xr:uid="{00000000-0005-0000-0000-00002D0C0000}"/>
    <cellStyle name="40% - Accent2 5 3 2" xfId="6311" xr:uid="{00000000-0005-0000-0000-00002E0C0000}"/>
    <cellStyle name="40% - Accent2 5 3 2 2" xfId="6312" xr:uid="{00000000-0005-0000-0000-00002F0C0000}"/>
    <cellStyle name="40% - Accent2 5 3 2 3" xfId="6313" xr:uid="{00000000-0005-0000-0000-0000300C0000}"/>
    <cellStyle name="40% - Accent2 5 3 3" xfId="6314" xr:uid="{00000000-0005-0000-0000-0000310C0000}"/>
    <cellStyle name="40% - Accent2 5 3 4" xfId="6315" xr:uid="{00000000-0005-0000-0000-0000320C0000}"/>
    <cellStyle name="40% - Accent2 5 4" xfId="6316" xr:uid="{00000000-0005-0000-0000-0000330C0000}"/>
    <cellStyle name="40% - Accent2 5 4 2" xfId="6317" xr:uid="{00000000-0005-0000-0000-0000340C0000}"/>
    <cellStyle name="40% - Accent2 5 4 2 2" xfId="6318" xr:uid="{00000000-0005-0000-0000-0000350C0000}"/>
    <cellStyle name="40% - Accent2 5 4 2 3" xfId="6319" xr:uid="{00000000-0005-0000-0000-0000360C0000}"/>
    <cellStyle name="40% - Accent2 5 4 3" xfId="6320" xr:uid="{00000000-0005-0000-0000-0000370C0000}"/>
    <cellStyle name="40% - Accent2 5 4 4" xfId="6321" xr:uid="{00000000-0005-0000-0000-0000380C0000}"/>
    <cellStyle name="40% - Accent2 5 5" xfId="6322" xr:uid="{00000000-0005-0000-0000-0000390C0000}"/>
    <cellStyle name="40% - Accent2 5 5 2" xfId="6323" xr:uid="{00000000-0005-0000-0000-00003A0C0000}"/>
    <cellStyle name="40% - Accent2 5 5 3" xfId="6324" xr:uid="{00000000-0005-0000-0000-00003B0C0000}"/>
    <cellStyle name="40% - Accent2 5 6" xfId="6325" xr:uid="{00000000-0005-0000-0000-00003C0C0000}"/>
    <cellStyle name="40% - Accent2 5 7" xfId="6326" xr:uid="{00000000-0005-0000-0000-00003D0C0000}"/>
    <cellStyle name="40% - Accent2 5 8" xfId="6289" xr:uid="{00000000-0005-0000-0000-0000180C0000}"/>
    <cellStyle name="40% - Accent2 6" xfId="231" xr:uid="{00000000-0005-0000-0000-000046000000}"/>
    <cellStyle name="40% - Accent2 6 2" xfId="6327" xr:uid="{00000000-0005-0000-0000-00003F0C0000}"/>
    <cellStyle name="40% - Accent2 6 2 2" xfId="6328" xr:uid="{00000000-0005-0000-0000-0000400C0000}"/>
    <cellStyle name="40% - Accent2 6 2 2 2" xfId="6329" xr:uid="{00000000-0005-0000-0000-0000410C0000}"/>
    <cellStyle name="40% - Accent2 6 2 2 2 2" xfId="6330" xr:uid="{00000000-0005-0000-0000-0000420C0000}"/>
    <cellStyle name="40% - Accent2 6 2 2 2 3" xfId="6331" xr:uid="{00000000-0005-0000-0000-0000430C0000}"/>
    <cellStyle name="40% - Accent2 6 2 2 3" xfId="6332" xr:uid="{00000000-0005-0000-0000-0000440C0000}"/>
    <cellStyle name="40% - Accent2 6 2 2 4" xfId="6333" xr:uid="{00000000-0005-0000-0000-0000450C0000}"/>
    <cellStyle name="40% - Accent2 6 2 3" xfId="6334" xr:uid="{00000000-0005-0000-0000-0000460C0000}"/>
    <cellStyle name="40% - Accent2 6 2 3 2" xfId="6335" xr:uid="{00000000-0005-0000-0000-0000470C0000}"/>
    <cellStyle name="40% - Accent2 6 2 3 3" xfId="6336" xr:uid="{00000000-0005-0000-0000-0000480C0000}"/>
    <cellStyle name="40% - Accent2 6 2 4" xfId="6337" xr:uid="{00000000-0005-0000-0000-0000490C0000}"/>
    <cellStyle name="40% - Accent2 6 2 5" xfId="6338" xr:uid="{00000000-0005-0000-0000-00004A0C0000}"/>
    <cellStyle name="40% - Accent2 6 3" xfId="6339" xr:uid="{00000000-0005-0000-0000-00004B0C0000}"/>
    <cellStyle name="40% - Accent2 6 3 2" xfId="6340" xr:uid="{00000000-0005-0000-0000-00004C0C0000}"/>
    <cellStyle name="40% - Accent2 6 3 2 2" xfId="6341" xr:uid="{00000000-0005-0000-0000-00004D0C0000}"/>
    <cellStyle name="40% - Accent2 6 3 2 3" xfId="6342" xr:uid="{00000000-0005-0000-0000-00004E0C0000}"/>
    <cellStyle name="40% - Accent2 6 3 3" xfId="6343" xr:uid="{00000000-0005-0000-0000-00004F0C0000}"/>
    <cellStyle name="40% - Accent2 6 3 4" xfId="6344" xr:uid="{00000000-0005-0000-0000-0000500C0000}"/>
    <cellStyle name="40% - Accent2 6 4" xfId="6345" xr:uid="{00000000-0005-0000-0000-0000510C0000}"/>
    <cellStyle name="40% - Accent2 7" xfId="232" xr:uid="{00000000-0005-0000-0000-000047000000}"/>
    <cellStyle name="40% - Accent2 7 2" xfId="6346" xr:uid="{00000000-0005-0000-0000-0000530C0000}"/>
    <cellStyle name="40% - Accent2 7 3" xfId="6347" xr:uid="{00000000-0005-0000-0000-0000540C0000}"/>
    <cellStyle name="40% - Accent2 7 4" xfId="6348" xr:uid="{00000000-0005-0000-0000-0000550C0000}"/>
    <cellStyle name="40% - Accent2 8" xfId="6349" xr:uid="{00000000-0005-0000-0000-0000560C0000}"/>
    <cellStyle name="40% - Accent2 8 2" xfId="6350" xr:uid="{00000000-0005-0000-0000-0000570C0000}"/>
    <cellStyle name="40% - Accent2 8 2 2" xfId="6351" xr:uid="{00000000-0005-0000-0000-0000580C0000}"/>
    <cellStyle name="40% - Accent2 8 2 3" xfId="6352" xr:uid="{00000000-0005-0000-0000-0000590C0000}"/>
    <cellStyle name="40% - Accent2 8 3" xfId="6353" xr:uid="{00000000-0005-0000-0000-00005A0C0000}"/>
    <cellStyle name="40% - Accent2 8 4" xfId="6354" xr:uid="{00000000-0005-0000-0000-00005B0C0000}"/>
    <cellStyle name="40% - Accent2 9" xfId="6355" xr:uid="{00000000-0005-0000-0000-00005C0C0000}"/>
    <cellStyle name="40% - Accent2 9 2" xfId="6356" xr:uid="{00000000-0005-0000-0000-00005D0C0000}"/>
    <cellStyle name="40% - Accent2 9 2 2" xfId="6357" xr:uid="{00000000-0005-0000-0000-00005E0C0000}"/>
    <cellStyle name="40% - Accent2 9 2 3" xfId="6358" xr:uid="{00000000-0005-0000-0000-00005F0C0000}"/>
    <cellStyle name="40% - Accent2 9 3" xfId="6359" xr:uid="{00000000-0005-0000-0000-0000600C0000}"/>
    <cellStyle name="40% - Accent2 9 4" xfId="6360" xr:uid="{00000000-0005-0000-0000-0000610C0000}"/>
    <cellStyle name="40% - Accent3" xfId="91" builtinId="39" customBuiltin="1"/>
    <cellStyle name="40% - Accent3 10" xfId="6361" xr:uid="{00000000-0005-0000-0000-0000620C0000}"/>
    <cellStyle name="40% - Accent3 10 2" xfId="6362" xr:uid="{00000000-0005-0000-0000-0000630C0000}"/>
    <cellStyle name="40% - Accent3 10 2 2" xfId="6363" xr:uid="{00000000-0005-0000-0000-0000640C0000}"/>
    <cellStyle name="40% - Accent3 10 2 3" xfId="6364" xr:uid="{00000000-0005-0000-0000-0000650C0000}"/>
    <cellStyle name="40% - Accent3 10 3" xfId="6365" xr:uid="{00000000-0005-0000-0000-0000660C0000}"/>
    <cellStyle name="40% - Accent3 10 4" xfId="6366" xr:uid="{00000000-0005-0000-0000-0000670C0000}"/>
    <cellStyle name="40% - Accent3 10 4 2" xfId="6367" xr:uid="{00000000-0005-0000-0000-0000680C0000}"/>
    <cellStyle name="40% - Accent3 10 5" xfId="6368" xr:uid="{00000000-0005-0000-0000-0000690C0000}"/>
    <cellStyle name="40% - Accent3 11" xfId="6369" xr:uid="{00000000-0005-0000-0000-00006A0C0000}"/>
    <cellStyle name="40% - Accent3 11 2" xfId="6370" xr:uid="{00000000-0005-0000-0000-00006B0C0000}"/>
    <cellStyle name="40% - Accent3 11 3" xfId="6371" xr:uid="{00000000-0005-0000-0000-00006C0C0000}"/>
    <cellStyle name="40% - Accent3 11 3 2" xfId="6372" xr:uid="{00000000-0005-0000-0000-00006D0C0000}"/>
    <cellStyle name="40% - Accent3 12" xfId="6373" xr:uid="{00000000-0005-0000-0000-00006E0C0000}"/>
    <cellStyle name="40% - Accent3 12 2" xfId="6374" xr:uid="{00000000-0005-0000-0000-00006F0C0000}"/>
    <cellStyle name="40% - Accent3 12 3" xfId="6375" xr:uid="{00000000-0005-0000-0000-0000700C0000}"/>
    <cellStyle name="40% - Accent3 13" xfId="6376" xr:uid="{00000000-0005-0000-0000-0000710C0000}"/>
    <cellStyle name="40% - Accent3 13 2" xfId="6377" xr:uid="{00000000-0005-0000-0000-0000720C0000}"/>
    <cellStyle name="40% - Accent3 13 3" xfId="6378" xr:uid="{00000000-0005-0000-0000-0000730C0000}"/>
    <cellStyle name="40% - Accent3 14" xfId="6379" xr:uid="{00000000-0005-0000-0000-0000740C0000}"/>
    <cellStyle name="40% - Accent3 14 2" xfId="6380" xr:uid="{00000000-0005-0000-0000-0000750C0000}"/>
    <cellStyle name="40% - Accent3 15" xfId="6381" xr:uid="{00000000-0005-0000-0000-0000760C0000}"/>
    <cellStyle name="40% - Accent3 16" xfId="6382" xr:uid="{00000000-0005-0000-0000-0000770C0000}"/>
    <cellStyle name="40% - Accent3 2" xfId="233" xr:uid="{00000000-0005-0000-0000-000048000000}"/>
    <cellStyle name="40% - Accent3 2 2" xfId="6383" xr:uid="{00000000-0005-0000-0000-0000790C0000}"/>
    <cellStyle name="40% - Accent3 2 3" xfId="6384" xr:uid="{00000000-0005-0000-0000-00007A0C0000}"/>
    <cellStyle name="40% - Accent3 2 3 2" xfId="6385" xr:uid="{00000000-0005-0000-0000-00007B0C0000}"/>
    <cellStyle name="40% - Accent3 2 3 2 2" xfId="6386" xr:uid="{00000000-0005-0000-0000-00007C0C0000}"/>
    <cellStyle name="40% - Accent3 2 3 2 2 2" xfId="6387" xr:uid="{00000000-0005-0000-0000-00007D0C0000}"/>
    <cellStyle name="40% - Accent3 2 3 2 2 2 2" xfId="6388" xr:uid="{00000000-0005-0000-0000-00007E0C0000}"/>
    <cellStyle name="40% - Accent3 2 3 2 2 2 3" xfId="6389" xr:uid="{00000000-0005-0000-0000-00007F0C0000}"/>
    <cellStyle name="40% - Accent3 2 3 2 2 3" xfId="6390" xr:uid="{00000000-0005-0000-0000-0000800C0000}"/>
    <cellStyle name="40% - Accent3 2 3 2 2 3 2" xfId="6391" xr:uid="{00000000-0005-0000-0000-0000810C0000}"/>
    <cellStyle name="40% - Accent3 2 3 2 2 4" xfId="6392" xr:uid="{00000000-0005-0000-0000-0000820C0000}"/>
    <cellStyle name="40% - Accent3 2 3 2 3" xfId="6393" xr:uid="{00000000-0005-0000-0000-0000830C0000}"/>
    <cellStyle name="40% - Accent3 2 3 2 3 2" xfId="6394" xr:uid="{00000000-0005-0000-0000-0000840C0000}"/>
    <cellStyle name="40% - Accent3 2 3 2 3 2 2" xfId="6395" xr:uid="{00000000-0005-0000-0000-0000850C0000}"/>
    <cellStyle name="40% - Accent3 2 3 2 3 2 3" xfId="6396" xr:uid="{00000000-0005-0000-0000-0000860C0000}"/>
    <cellStyle name="40% - Accent3 2 3 2 3 3" xfId="6397" xr:uid="{00000000-0005-0000-0000-0000870C0000}"/>
    <cellStyle name="40% - Accent3 2 3 2 3 3 2" xfId="6398" xr:uid="{00000000-0005-0000-0000-0000880C0000}"/>
    <cellStyle name="40% - Accent3 2 3 2 3 4" xfId="6399" xr:uid="{00000000-0005-0000-0000-0000890C0000}"/>
    <cellStyle name="40% - Accent3 2 3 2 4" xfId="6400" xr:uid="{00000000-0005-0000-0000-00008A0C0000}"/>
    <cellStyle name="40% - Accent3 2 3 2 4 2" xfId="6401" xr:uid="{00000000-0005-0000-0000-00008B0C0000}"/>
    <cellStyle name="40% - Accent3 2 3 2 4 3" xfId="6402" xr:uid="{00000000-0005-0000-0000-00008C0C0000}"/>
    <cellStyle name="40% - Accent3 2 3 2 5" xfId="6403" xr:uid="{00000000-0005-0000-0000-00008D0C0000}"/>
    <cellStyle name="40% - Accent3 2 3 2 6" xfId="6404" xr:uid="{00000000-0005-0000-0000-00008E0C0000}"/>
    <cellStyle name="40% - Accent3 2 3 2 6 2" xfId="6405" xr:uid="{00000000-0005-0000-0000-00008F0C0000}"/>
    <cellStyle name="40% - Accent3 2 3 2 7" xfId="6406" xr:uid="{00000000-0005-0000-0000-0000900C0000}"/>
    <cellStyle name="40% - Accent3 2 3 3" xfId="6407" xr:uid="{00000000-0005-0000-0000-0000910C0000}"/>
    <cellStyle name="40% - Accent3 2 3 3 2" xfId="6408" xr:uid="{00000000-0005-0000-0000-0000920C0000}"/>
    <cellStyle name="40% - Accent3 2 3 3 2 2" xfId="6409" xr:uid="{00000000-0005-0000-0000-0000930C0000}"/>
    <cellStyle name="40% - Accent3 2 3 3 2 3" xfId="6410" xr:uid="{00000000-0005-0000-0000-0000940C0000}"/>
    <cellStyle name="40% - Accent3 2 3 3 3" xfId="6411" xr:uid="{00000000-0005-0000-0000-0000950C0000}"/>
    <cellStyle name="40% - Accent3 2 3 3 3 2" xfId="6412" xr:uid="{00000000-0005-0000-0000-0000960C0000}"/>
    <cellStyle name="40% - Accent3 2 3 3 4" xfId="6413" xr:uid="{00000000-0005-0000-0000-0000970C0000}"/>
    <cellStyle name="40% - Accent3 2 3 4" xfId="6414" xr:uid="{00000000-0005-0000-0000-0000980C0000}"/>
    <cellStyle name="40% - Accent3 2 3 4 2" xfId="6415" xr:uid="{00000000-0005-0000-0000-0000990C0000}"/>
    <cellStyle name="40% - Accent3 2 3 4 2 2" xfId="6416" xr:uid="{00000000-0005-0000-0000-00009A0C0000}"/>
    <cellStyle name="40% - Accent3 2 3 4 2 3" xfId="6417" xr:uid="{00000000-0005-0000-0000-00009B0C0000}"/>
    <cellStyle name="40% - Accent3 2 3 4 3" xfId="6418" xr:uid="{00000000-0005-0000-0000-00009C0C0000}"/>
    <cellStyle name="40% - Accent3 2 3 4 3 2" xfId="6419" xr:uid="{00000000-0005-0000-0000-00009D0C0000}"/>
    <cellStyle name="40% - Accent3 2 3 4 4" xfId="6420" xr:uid="{00000000-0005-0000-0000-00009E0C0000}"/>
    <cellStyle name="40% - Accent3 2 3 5" xfId="6421" xr:uid="{00000000-0005-0000-0000-00009F0C0000}"/>
    <cellStyle name="40% - Accent3 2 3 5 2" xfId="6422" xr:uid="{00000000-0005-0000-0000-0000A00C0000}"/>
    <cellStyle name="40% - Accent3 2 3 5 3" xfId="6423" xr:uid="{00000000-0005-0000-0000-0000A10C0000}"/>
    <cellStyle name="40% - Accent3 2 3 6" xfId="6424" xr:uid="{00000000-0005-0000-0000-0000A20C0000}"/>
    <cellStyle name="40% - Accent3 2 3 7" xfId="6425" xr:uid="{00000000-0005-0000-0000-0000A30C0000}"/>
    <cellStyle name="40% - Accent3 2 3 7 2" xfId="6426" xr:uid="{00000000-0005-0000-0000-0000A40C0000}"/>
    <cellStyle name="40% - Accent3 2 3 8" xfId="6427" xr:uid="{00000000-0005-0000-0000-0000A50C0000}"/>
    <cellStyle name="40% - Accent3 2 4" xfId="6428" xr:uid="{00000000-0005-0000-0000-0000A60C0000}"/>
    <cellStyle name="40% - Accent3 2 4 2" xfId="6429" xr:uid="{00000000-0005-0000-0000-0000A70C0000}"/>
    <cellStyle name="40% - Accent3 2 4 2 2" xfId="6430" xr:uid="{00000000-0005-0000-0000-0000A80C0000}"/>
    <cellStyle name="40% - Accent3 2 4 2 2 2" xfId="6431" xr:uid="{00000000-0005-0000-0000-0000A90C0000}"/>
    <cellStyle name="40% - Accent3 2 4 2 2 2 2" xfId="6432" xr:uid="{00000000-0005-0000-0000-0000AA0C0000}"/>
    <cellStyle name="40% - Accent3 2 4 2 2 2 3" xfId="6433" xr:uid="{00000000-0005-0000-0000-0000AB0C0000}"/>
    <cellStyle name="40% - Accent3 2 4 2 2 3" xfId="6434" xr:uid="{00000000-0005-0000-0000-0000AC0C0000}"/>
    <cellStyle name="40% - Accent3 2 4 2 2 3 2" xfId="6435" xr:uid="{00000000-0005-0000-0000-0000AD0C0000}"/>
    <cellStyle name="40% - Accent3 2 4 2 2 4" xfId="6436" xr:uid="{00000000-0005-0000-0000-0000AE0C0000}"/>
    <cellStyle name="40% - Accent3 2 4 2 3" xfId="6437" xr:uid="{00000000-0005-0000-0000-0000AF0C0000}"/>
    <cellStyle name="40% - Accent3 2 4 2 3 2" xfId="6438" xr:uid="{00000000-0005-0000-0000-0000B00C0000}"/>
    <cellStyle name="40% - Accent3 2 4 2 3 2 2" xfId="6439" xr:uid="{00000000-0005-0000-0000-0000B10C0000}"/>
    <cellStyle name="40% - Accent3 2 4 2 3 2 3" xfId="6440" xr:uid="{00000000-0005-0000-0000-0000B20C0000}"/>
    <cellStyle name="40% - Accent3 2 4 2 3 3" xfId="6441" xr:uid="{00000000-0005-0000-0000-0000B30C0000}"/>
    <cellStyle name="40% - Accent3 2 4 2 3 3 2" xfId="6442" xr:uid="{00000000-0005-0000-0000-0000B40C0000}"/>
    <cellStyle name="40% - Accent3 2 4 2 3 4" xfId="6443" xr:uid="{00000000-0005-0000-0000-0000B50C0000}"/>
    <cellStyle name="40% - Accent3 2 4 2 4" xfId="6444" xr:uid="{00000000-0005-0000-0000-0000B60C0000}"/>
    <cellStyle name="40% - Accent3 2 4 2 4 2" xfId="6445" xr:uid="{00000000-0005-0000-0000-0000B70C0000}"/>
    <cellStyle name="40% - Accent3 2 4 2 4 3" xfId="6446" xr:uid="{00000000-0005-0000-0000-0000B80C0000}"/>
    <cellStyle name="40% - Accent3 2 4 2 5" xfId="6447" xr:uid="{00000000-0005-0000-0000-0000B90C0000}"/>
    <cellStyle name="40% - Accent3 2 4 2 6" xfId="6448" xr:uid="{00000000-0005-0000-0000-0000BA0C0000}"/>
    <cellStyle name="40% - Accent3 2 4 2 6 2" xfId="6449" xr:uid="{00000000-0005-0000-0000-0000BB0C0000}"/>
    <cellStyle name="40% - Accent3 2 4 2 7" xfId="6450" xr:uid="{00000000-0005-0000-0000-0000BC0C0000}"/>
    <cellStyle name="40% - Accent3 2 4 3" xfId="6451" xr:uid="{00000000-0005-0000-0000-0000BD0C0000}"/>
    <cellStyle name="40% - Accent3 2 4 3 2" xfId="6452" xr:uid="{00000000-0005-0000-0000-0000BE0C0000}"/>
    <cellStyle name="40% - Accent3 2 4 3 2 2" xfId="6453" xr:uid="{00000000-0005-0000-0000-0000BF0C0000}"/>
    <cellStyle name="40% - Accent3 2 4 3 2 3" xfId="6454" xr:uid="{00000000-0005-0000-0000-0000C00C0000}"/>
    <cellStyle name="40% - Accent3 2 4 3 3" xfId="6455" xr:uid="{00000000-0005-0000-0000-0000C10C0000}"/>
    <cellStyle name="40% - Accent3 2 4 3 3 2" xfId="6456" xr:uid="{00000000-0005-0000-0000-0000C20C0000}"/>
    <cellStyle name="40% - Accent3 2 4 3 4" xfId="6457" xr:uid="{00000000-0005-0000-0000-0000C30C0000}"/>
    <cellStyle name="40% - Accent3 2 4 4" xfId="6458" xr:uid="{00000000-0005-0000-0000-0000C40C0000}"/>
    <cellStyle name="40% - Accent3 2 4 4 2" xfId="6459" xr:uid="{00000000-0005-0000-0000-0000C50C0000}"/>
    <cellStyle name="40% - Accent3 2 4 4 2 2" xfId="6460" xr:uid="{00000000-0005-0000-0000-0000C60C0000}"/>
    <cellStyle name="40% - Accent3 2 4 4 2 3" xfId="6461" xr:uid="{00000000-0005-0000-0000-0000C70C0000}"/>
    <cellStyle name="40% - Accent3 2 4 4 3" xfId="6462" xr:uid="{00000000-0005-0000-0000-0000C80C0000}"/>
    <cellStyle name="40% - Accent3 2 4 4 3 2" xfId="6463" xr:uid="{00000000-0005-0000-0000-0000C90C0000}"/>
    <cellStyle name="40% - Accent3 2 4 4 4" xfId="6464" xr:uid="{00000000-0005-0000-0000-0000CA0C0000}"/>
    <cellStyle name="40% - Accent3 2 4 5" xfId="6465" xr:uid="{00000000-0005-0000-0000-0000CB0C0000}"/>
    <cellStyle name="40% - Accent3 2 4 5 2" xfId="6466" xr:uid="{00000000-0005-0000-0000-0000CC0C0000}"/>
    <cellStyle name="40% - Accent3 2 4 5 3" xfId="6467" xr:uid="{00000000-0005-0000-0000-0000CD0C0000}"/>
    <cellStyle name="40% - Accent3 2 4 6" xfId="6468" xr:uid="{00000000-0005-0000-0000-0000CE0C0000}"/>
    <cellStyle name="40% - Accent3 2 4 7" xfId="6469" xr:uid="{00000000-0005-0000-0000-0000CF0C0000}"/>
    <cellStyle name="40% - Accent3 2 4 7 2" xfId="6470" xr:uid="{00000000-0005-0000-0000-0000D00C0000}"/>
    <cellStyle name="40% - Accent3 2 4 8" xfId="6471" xr:uid="{00000000-0005-0000-0000-0000D10C0000}"/>
    <cellStyle name="40% - Accent3 2 5" xfId="6472" xr:uid="{00000000-0005-0000-0000-0000D20C0000}"/>
    <cellStyle name="40% - Accent3 2 5 2" xfId="6473" xr:uid="{00000000-0005-0000-0000-0000D30C0000}"/>
    <cellStyle name="40% - Accent3 2 5 2 2" xfId="6474" xr:uid="{00000000-0005-0000-0000-0000D40C0000}"/>
    <cellStyle name="40% - Accent3 2 5 2 2 2" xfId="6475" xr:uid="{00000000-0005-0000-0000-0000D50C0000}"/>
    <cellStyle name="40% - Accent3 2 5 2 2 2 2" xfId="6476" xr:uid="{00000000-0005-0000-0000-0000D60C0000}"/>
    <cellStyle name="40% - Accent3 2 5 2 2 2 3" xfId="6477" xr:uid="{00000000-0005-0000-0000-0000D70C0000}"/>
    <cellStyle name="40% - Accent3 2 5 2 2 3" xfId="6478" xr:uid="{00000000-0005-0000-0000-0000D80C0000}"/>
    <cellStyle name="40% - Accent3 2 5 2 2 3 2" xfId="6479" xr:uid="{00000000-0005-0000-0000-0000D90C0000}"/>
    <cellStyle name="40% - Accent3 2 5 2 2 4" xfId="6480" xr:uid="{00000000-0005-0000-0000-0000DA0C0000}"/>
    <cellStyle name="40% - Accent3 2 5 2 3" xfId="6481" xr:uid="{00000000-0005-0000-0000-0000DB0C0000}"/>
    <cellStyle name="40% - Accent3 2 5 2 3 2" xfId="6482" xr:uid="{00000000-0005-0000-0000-0000DC0C0000}"/>
    <cellStyle name="40% - Accent3 2 5 2 3 2 2" xfId="6483" xr:uid="{00000000-0005-0000-0000-0000DD0C0000}"/>
    <cellStyle name="40% - Accent3 2 5 2 3 2 3" xfId="6484" xr:uid="{00000000-0005-0000-0000-0000DE0C0000}"/>
    <cellStyle name="40% - Accent3 2 5 2 3 3" xfId="6485" xr:uid="{00000000-0005-0000-0000-0000DF0C0000}"/>
    <cellStyle name="40% - Accent3 2 5 2 3 3 2" xfId="6486" xr:uid="{00000000-0005-0000-0000-0000E00C0000}"/>
    <cellStyle name="40% - Accent3 2 5 2 3 4" xfId="6487" xr:uid="{00000000-0005-0000-0000-0000E10C0000}"/>
    <cellStyle name="40% - Accent3 2 5 2 4" xfId="6488" xr:uid="{00000000-0005-0000-0000-0000E20C0000}"/>
    <cellStyle name="40% - Accent3 2 5 2 4 2" xfId="6489" xr:uid="{00000000-0005-0000-0000-0000E30C0000}"/>
    <cellStyle name="40% - Accent3 2 5 2 4 3" xfId="6490" xr:uid="{00000000-0005-0000-0000-0000E40C0000}"/>
    <cellStyle name="40% - Accent3 2 5 2 5" xfId="6491" xr:uid="{00000000-0005-0000-0000-0000E50C0000}"/>
    <cellStyle name="40% - Accent3 2 5 2 6" xfId="6492" xr:uid="{00000000-0005-0000-0000-0000E60C0000}"/>
    <cellStyle name="40% - Accent3 2 5 2 6 2" xfId="6493" xr:uid="{00000000-0005-0000-0000-0000E70C0000}"/>
    <cellStyle name="40% - Accent3 2 5 2 7" xfId="6494" xr:uid="{00000000-0005-0000-0000-0000E80C0000}"/>
    <cellStyle name="40% - Accent3 2 5 3" xfId="6495" xr:uid="{00000000-0005-0000-0000-0000E90C0000}"/>
    <cellStyle name="40% - Accent3 2 5 3 2" xfId="6496" xr:uid="{00000000-0005-0000-0000-0000EA0C0000}"/>
    <cellStyle name="40% - Accent3 2 5 3 2 2" xfId="6497" xr:uid="{00000000-0005-0000-0000-0000EB0C0000}"/>
    <cellStyle name="40% - Accent3 2 5 3 2 3" xfId="6498" xr:uid="{00000000-0005-0000-0000-0000EC0C0000}"/>
    <cellStyle name="40% - Accent3 2 5 3 3" xfId="6499" xr:uid="{00000000-0005-0000-0000-0000ED0C0000}"/>
    <cellStyle name="40% - Accent3 2 5 3 3 2" xfId="6500" xr:uid="{00000000-0005-0000-0000-0000EE0C0000}"/>
    <cellStyle name="40% - Accent3 2 5 3 4" xfId="6501" xr:uid="{00000000-0005-0000-0000-0000EF0C0000}"/>
    <cellStyle name="40% - Accent3 2 5 4" xfId="6502" xr:uid="{00000000-0005-0000-0000-0000F00C0000}"/>
    <cellStyle name="40% - Accent3 2 5 4 2" xfId="6503" xr:uid="{00000000-0005-0000-0000-0000F10C0000}"/>
    <cellStyle name="40% - Accent3 2 5 4 2 2" xfId="6504" xr:uid="{00000000-0005-0000-0000-0000F20C0000}"/>
    <cellStyle name="40% - Accent3 2 5 4 2 3" xfId="6505" xr:uid="{00000000-0005-0000-0000-0000F30C0000}"/>
    <cellStyle name="40% - Accent3 2 5 4 3" xfId="6506" xr:uid="{00000000-0005-0000-0000-0000F40C0000}"/>
    <cellStyle name="40% - Accent3 2 5 4 3 2" xfId="6507" xr:uid="{00000000-0005-0000-0000-0000F50C0000}"/>
    <cellStyle name="40% - Accent3 2 5 4 4" xfId="6508" xr:uid="{00000000-0005-0000-0000-0000F60C0000}"/>
    <cellStyle name="40% - Accent3 2 5 5" xfId="6509" xr:uid="{00000000-0005-0000-0000-0000F70C0000}"/>
    <cellStyle name="40% - Accent3 2 5 5 2" xfId="6510" xr:uid="{00000000-0005-0000-0000-0000F80C0000}"/>
    <cellStyle name="40% - Accent3 2 5 5 3" xfId="6511" xr:uid="{00000000-0005-0000-0000-0000F90C0000}"/>
    <cellStyle name="40% - Accent3 2 5 6" xfId="6512" xr:uid="{00000000-0005-0000-0000-0000FA0C0000}"/>
    <cellStyle name="40% - Accent3 2 5 7" xfId="6513" xr:uid="{00000000-0005-0000-0000-0000FB0C0000}"/>
    <cellStyle name="40% - Accent3 2 5 7 2" xfId="6514" xr:uid="{00000000-0005-0000-0000-0000FC0C0000}"/>
    <cellStyle name="40% - Accent3 2 5 8" xfId="6515" xr:uid="{00000000-0005-0000-0000-0000FD0C0000}"/>
    <cellStyle name="40% - Accent3 2 6" xfId="6516" xr:uid="{00000000-0005-0000-0000-0000FE0C0000}"/>
    <cellStyle name="40% - Accent3 2 6 2" xfId="6517" xr:uid="{00000000-0005-0000-0000-0000FF0C0000}"/>
    <cellStyle name="40% - Accent3 2 6 2 2" xfId="6518" xr:uid="{00000000-0005-0000-0000-0000000D0000}"/>
    <cellStyle name="40% - Accent3 2 6 2 2 2" xfId="6519" xr:uid="{00000000-0005-0000-0000-0000010D0000}"/>
    <cellStyle name="40% - Accent3 2 6 2 2 2 2" xfId="6520" xr:uid="{00000000-0005-0000-0000-0000020D0000}"/>
    <cellStyle name="40% - Accent3 2 6 2 2 2 3" xfId="6521" xr:uid="{00000000-0005-0000-0000-0000030D0000}"/>
    <cellStyle name="40% - Accent3 2 6 2 2 3" xfId="6522" xr:uid="{00000000-0005-0000-0000-0000040D0000}"/>
    <cellStyle name="40% - Accent3 2 6 2 2 3 2" xfId="6523" xr:uid="{00000000-0005-0000-0000-0000050D0000}"/>
    <cellStyle name="40% - Accent3 2 6 2 2 4" xfId="6524" xr:uid="{00000000-0005-0000-0000-0000060D0000}"/>
    <cellStyle name="40% - Accent3 2 6 2 3" xfId="6525" xr:uid="{00000000-0005-0000-0000-0000070D0000}"/>
    <cellStyle name="40% - Accent3 2 6 2 3 2" xfId="6526" xr:uid="{00000000-0005-0000-0000-0000080D0000}"/>
    <cellStyle name="40% - Accent3 2 6 2 3 2 2" xfId="6527" xr:uid="{00000000-0005-0000-0000-0000090D0000}"/>
    <cellStyle name="40% - Accent3 2 6 2 3 2 3" xfId="6528" xr:uid="{00000000-0005-0000-0000-00000A0D0000}"/>
    <cellStyle name="40% - Accent3 2 6 2 3 3" xfId="6529" xr:uid="{00000000-0005-0000-0000-00000B0D0000}"/>
    <cellStyle name="40% - Accent3 2 6 2 3 3 2" xfId="6530" xr:uid="{00000000-0005-0000-0000-00000C0D0000}"/>
    <cellStyle name="40% - Accent3 2 6 2 3 4" xfId="6531" xr:uid="{00000000-0005-0000-0000-00000D0D0000}"/>
    <cellStyle name="40% - Accent3 2 6 2 4" xfId="6532" xr:uid="{00000000-0005-0000-0000-00000E0D0000}"/>
    <cellStyle name="40% - Accent3 2 6 2 4 2" xfId="6533" xr:uid="{00000000-0005-0000-0000-00000F0D0000}"/>
    <cellStyle name="40% - Accent3 2 6 2 4 3" xfId="6534" xr:uid="{00000000-0005-0000-0000-0000100D0000}"/>
    <cellStyle name="40% - Accent3 2 6 2 5" xfId="6535" xr:uid="{00000000-0005-0000-0000-0000110D0000}"/>
    <cellStyle name="40% - Accent3 2 6 2 6" xfId="6536" xr:uid="{00000000-0005-0000-0000-0000120D0000}"/>
    <cellStyle name="40% - Accent3 2 6 2 6 2" xfId="6537" xr:uid="{00000000-0005-0000-0000-0000130D0000}"/>
    <cellStyle name="40% - Accent3 2 6 2 7" xfId="6538" xr:uid="{00000000-0005-0000-0000-0000140D0000}"/>
    <cellStyle name="40% - Accent3 2 6 3" xfId="6539" xr:uid="{00000000-0005-0000-0000-0000150D0000}"/>
    <cellStyle name="40% - Accent3 2 6 3 2" xfId="6540" xr:uid="{00000000-0005-0000-0000-0000160D0000}"/>
    <cellStyle name="40% - Accent3 2 6 3 2 2" xfId="6541" xr:uid="{00000000-0005-0000-0000-0000170D0000}"/>
    <cellStyle name="40% - Accent3 2 6 3 2 3" xfId="6542" xr:uid="{00000000-0005-0000-0000-0000180D0000}"/>
    <cellStyle name="40% - Accent3 2 6 3 3" xfId="6543" xr:uid="{00000000-0005-0000-0000-0000190D0000}"/>
    <cellStyle name="40% - Accent3 2 6 3 3 2" xfId="6544" xr:uid="{00000000-0005-0000-0000-00001A0D0000}"/>
    <cellStyle name="40% - Accent3 2 6 3 4" xfId="6545" xr:uid="{00000000-0005-0000-0000-00001B0D0000}"/>
    <cellStyle name="40% - Accent3 2 6 4" xfId="6546" xr:uid="{00000000-0005-0000-0000-00001C0D0000}"/>
    <cellStyle name="40% - Accent3 2 6 4 2" xfId="6547" xr:uid="{00000000-0005-0000-0000-00001D0D0000}"/>
    <cellStyle name="40% - Accent3 2 6 4 2 2" xfId="6548" xr:uid="{00000000-0005-0000-0000-00001E0D0000}"/>
    <cellStyle name="40% - Accent3 2 6 4 2 3" xfId="6549" xr:uid="{00000000-0005-0000-0000-00001F0D0000}"/>
    <cellStyle name="40% - Accent3 2 6 4 3" xfId="6550" xr:uid="{00000000-0005-0000-0000-0000200D0000}"/>
    <cellStyle name="40% - Accent3 2 6 4 3 2" xfId="6551" xr:uid="{00000000-0005-0000-0000-0000210D0000}"/>
    <cellStyle name="40% - Accent3 2 6 4 4" xfId="6552" xr:uid="{00000000-0005-0000-0000-0000220D0000}"/>
    <cellStyle name="40% - Accent3 2 6 5" xfId="6553" xr:uid="{00000000-0005-0000-0000-0000230D0000}"/>
    <cellStyle name="40% - Accent3 2 6 5 2" xfId="6554" xr:uid="{00000000-0005-0000-0000-0000240D0000}"/>
    <cellStyle name="40% - Accent3 2 6 5 3" xfId="6555" xr:uid="{00000000-0005-0000-0000-0000250D0000}"/>
    <cellStyle name="40% - Accent3 2 6 6" xfId="6556" xr:uid="{00000000-0005-0000-0000-0000260D0000}"/>
    <cellStyle name="40% - Accent3 2 6 7" xfId="6557" xr:uid="{00000000-0005-0000-0000-0000270D0000}"/>
    <cellStyle name="40% - Accent3 2 6 7 2" xfId="6558" xr:uid="{00000000-0005-0000-0000-0000280D0000}"/>
    <cellStyle name="40% - Accent3 2 6 8" xfId="6559" xr:uid="{00000000-0005-0000-0000-0000290D0000}"/>
    <cellStyle name="40% - Accent3 2 7" xfId="6560" xr:uid="{00000000-0005-0000-0000-00002A0D0000}"/>
    <cellStyle name="40% - Accent3 2 7 2" xfId="6561" xr:uid="{00000000-0005-0000-0000-00002B0D0000}"/>
    <cellStyle name="40% - Accent3 2 7 2 2" xfId="6562" xr:uid="{00000000-0005-0000-0000-00002C0D0000}"/>
    <cellStyle name="40% - Accent3 2 7 2 3" xfId="6563" xr:uid="{00000000-0005-0000-0000-00002D0D0000}"/>
    <cellStyle name="40% - Accent3 2 7 3" xfId="6564" xr:uid="{00000000-0005-0000-0000-00002E0D0000}"/>
    <cellStyle name="40% - Accent3 2 7 3 2" xfId="6565" xr:uid="{00000000-0005-0000-0000-00002F0D0000}"/>
    <cellStyle name="40% - Accent3 2 7 4" xfId="6566" xr:uid="{00000000-0005-0000-0000-0000300D0000}"/>
    <cellStyle name="40% - Accent3 3" xfId="234" xr:uid="{00000000-0005-0000-0000-000049000000}"/>
    <cellStyle name="40% - Accent3 3 10" xfId="6567" xr:uid="{00000000-0005-0000-0000-0000310D0000}"/>
    <cellStyle name="40% - Accent3 3 2" xfId="6568" xr:uid="{00000000-0005-0000-0000-0000320D0000}"/>
    <cellStyle name="40% - Accent3 3 2 2" xfId="6569" xr:uid="{00000000-0005-0000-0000-0000330D0000}"/>
    <cellStyle name="40% - Accent3 3 2 2 2" xfId="6570" xr:uid="{00000000-0005-0000-0000-0000340D0000}"/>
    <cellStyle name="40% - Accent3 3 2 2 2 2" xfId="6571" xr:uid="{00000000-0005-0000-0000-0000350D0000}"/>
    <cellStyle name="40% - Accent3 3 2 2 2 2 2" xfId="6572" xr:uid="{00000000-0005-0000-0000-0000360D0000}"/>
    <cellStyle name="40% - Accent3 3 2 2 2 2 3" xfId="6573" xr:uid="{00000000-0005-0000-0000-0000370D0000}"/>
    <cellStyle name="40% - Accent3 3 2 2 2 3" xfId="6574" xr:uid="{00000000-0005-0000-0000-0000380D0000}"/>
    <cellStyle name="40% - Accent3 3 2 2 2 3 2" xfId="6575" xr:uid="{00000000-0005-0000-0000-0000390D0000}"/>
    <cellStyle name="40% - Accent3 3 2 2 2 4" xfId="6576" xr:uid="{00000000-0005-0000-0000-00003A0D0000}"/>
    <cellStyle name="40% - Accent3 3 2 2 3" xfId="6577" xr:uid="{00000000-0005-0000-0000-00003B0D0000}"/>
    <cellStyle name="40% - Accent3 3 2 2 3 2" xfId="6578" xr:uid="{00000000-0005-0000-0000-00003C0D0000}"/>
    <cellStyle name="40% - Accent3 3 2 2 3 3" xfId="6579" xr:uid="{00000000-0005-0000-0000-00003D0D0000}"/>
    <cellStyle name="40% - Accent3 3 2 2 4" xfId="6580" xr:uid="{00000000-0005-0000-0000-00003E0D0000}"/>
    <cellStyle name="40% - Accent3 3 2 2 5" xfId="6581" xr:uid="{00000000-0005-0000-0000-00003F0D0000}"/>
    <cellStyle name="40% - Accent3 3 2 2 5 2" xfId="6582" xr:uid="{00000000-0005-0000-0000-0000400D0000}"/>
    <cellStyle name="40% - Accent3 3 2 2 6" xfId="6583" xr:uid="{00000000-0005-0000-0000-0000410D0000}"/>
    <cellStyle name="40% - Accent3 3 2 3" xfId="6584" xr:uid="{00000000-0005-0000-0000-0000420D0000}"/>
    <cellStyle name="40% - Accent3 3 2 3 2" xfId="6585" xr:uid="{00000000-0005-0000-0000-0000430D0000}"/>
    <cellStyle name="40% - Accent3 3 2 3 2 2" xfId="6586" xr:uid="{00000000-0005-0000-0000-0000440D0000}"/>
    <cellStyle name="40% - Accent3 3 2 3 2 3" xfId="6587" xr:uid="{00000000-0005-0000-0000-0000450D0000}"/>
    <cellStyle name="40% - Accent3 3 2 3 3" xfId="6588" xr:uid="{00000000-0005-0000-0000-0000460D0000}"/>
    <cellStyle name="40% - Accent3 3 2 3 3 2" xfId="6589" xr:uid="{00000000-0005-0000-0000-0000470D0000}"/>
    <cellStyle name="40% - Accent3 3 2 3 4" xfId="6590" xr:uid="{00000000-0005-0000-0000-0000480D0000}"/>
    <cellStyle name="40% - Accent3 3 2 4" xfId="6591" xr:uid="{00000000-0005-0000-0000-0000490D0000}"/>
    <cellStyle name="40% - Accent3 3 2 5" xfId="6592" xr:uid="{00000000-0005-0000-0000-00004A0D0000}"/>
    <cellStyle name="40% - Accent3 3 3" xfId="6593" xr:uid="{00000000-0005-0000-0000-00004B0D0000}"/>
    <cellStyle name="40% - Accent3 3 3 2" xfId="6594" xr:uid="{00000000-0005-0000-0000-00004C0D0000}"/>
    <cellStyle name="40% - Accent3 3 3 2 2" xfId="6595" xr:uid="{00000000-0005-0000-0000-00004D0D0000}"/>
    <cellStyle name="40% - Accent3 3 3 2 3" xfId="6596" xr:uid="{00000000-0005-0000-0000-00004E0D0000}"/>
    <cellStyle name="40% - Accent3 3 3 2 3 2" xfId="6597" xr:uid="{00000000-0005-0000-0000-00004F0D0000}"/>
    <cellStyle name="40% - Accent3 3 3 3" xfId="6598" xr:uid="{00000000-0005-0000-0000-0000500D0000}"/>
    <cellStyle name="40% - Accent3 3 3 4" xfId="6599" xr:uid="{00000000-0005-0000-0000-0000510D0000}"/>
    <cellStyle name="40% - Accent3 3 3 4 2" xfId="6600" xr:uid="{00000000-0005-0000-0000-0000520D0000}"/>
    <cellStyle name="40% - Accent3 3 3 5" xfId="6601" xr:uid="{00000000-0005-0000-0000-0000530D0000}"/>
    <cellStyle name="40% - Accent3 3 4" xfId="6602" xr:uid="{00000000-0005-0000-0000-0000540D0000}"/>
    <cellStyle name="40% - Accent3 3 4 2" xfId="6603" xr:uid="{00000000-0005-0000-0000-0000550D0000}"/>
    <cellStyle name="40% - Accent3 3 4 2 2" xfId="6604" xr:uid="{00000000-0005-0000-0000-0000560D0000}"/>
    <cellStyle name="40% - Accent3 3 4 2 3" xfId="6605" xr:uid="{00000000-0005-0000-0000-0000570D0000}"/>
    <cellStyle name="40% - Accent3 3 4 3" xfId="6606" xr:uid="{00000000-0005-0000-0000-0000580D0000}"/>
    <cellStyle name="40% - Accent3 3 4 4" xfId="6607" xr:uid="{00000000-0005-0000-0000-0000590D0000}"/>
    <cellStyle name="40% - Accent3 3 4 4 2" xfId="6608" xr:uid="{00000000-0005-0000-0000-00005A0D0000}"/>
    <cellStyle name="40% - Accent3 3 4 5" xfId="6609" xr:uid="{00000000-0005-0000-0000-00005B0D0000}"/>
    <cellStyle name="40% - Accent3 3 5" xfId="6610" xr:uid="{00000000-0005-0000-0000-00005C0D0000}"/>
    <cellStyle name="40% - Accent3 3 5 2" xfId="6611" xr:uid="{00000000-0005-0000-0000-00005D0D0000}"/>
    <cellStyle name="40% - Accent3 3 5 2 2" xfId="6612" xr:uid="{00000000-0005-0000-0000-00005E0D0000}"/>
    <cellStyle name="40% - Accent3 3 5 2 3" xfId="6613" xr:uid="{00000000-0005-0000-0000-00005F0D0000}"/>
    <cellStyle name="40% - Accent3 3 5 3" xfId="6614" xr:uid="{00000000-0005-0000-0000-0000600D0000}"/>
    <cellStyle name="40% - Accent3 3 5 3 2" xfId="6615" xr:uid="{00000000-0005-0000-0000-0000610D0000}"/>
    <cellStyle name="40% - Accent3 3 5 4" xfId="6616" xr:uid="{00000000-0005-0000-0000-0000620D0000}"/>
    <cellStyle name="40% - Accent3 3 6" xfId="6617" xr:uid="{00000000-0005-0000-0000-0000630D0000}"/>
    <cellStyle name="40% - Accent3 3 6 2" xfId="6618" xr:uid="{00000000-0005-0000-0000-0000640D0000}"/>
    <cellStyle name="40% - Accent3 3 6 3" xfId="6619" xr:uid="{00000000-0005-0000-0000-0000650D0000}"/>
    <cellStyle name="40% - Accent3 3 7" xfId="6620" xr:uid="{00000000-0005-0000-0000-0000660D0000}"/>
    <cellStyle name="40% - Accent3 3 8" xfId="6621" xr:uid="{00000000-0005-0000-0000-0000670D0000}"/>
    <cellStyle name="40% - Accent3 3 8 2" xfId="6622" xr:uid="{00000000-0005-0000-0000-0000680D0000}"/>
    <cellStyle name="40% - Accent3 3 9" xfId="6623" xr:uid="{00000000-0005-0000-0000-0000690D0000}"/>
    <cellStyle name="40% - Accent3 4" xfId="235" xr:uid="{00000000-0005-0000-0000-00004A000000}"/>
    <cellStyle name="40% - Accent3 4 10" xfId="6624" xr:uid="{00000000-0005-0000-0000-00006A0D0000}"/>
    <cellStyle name="40% - Accent3 4 2" xfId="6625" xr:uid="{00000000-0005-0000-0000-00006B0D0000}"/>
    <cellStyle name="40% - Accent3 4 2 2" xfId="6626" xr:uid="{00000000-0005-0000-0000-00006C0D0000}"/>
    <cellStyle name="40% - Accent3 4 2 2 2" xfId="6627" xr:uid="{00000000-0005-0000-0000-00006D0D0000}"/>
    <cellStyle name="40% - Accent3 4 2 2 2 2" xfId="6628" xr:uid="{00000000-0005-0000-0000-00006E0D0000}"/>
    <cellStyle name="40% - Accent3 4 2 2 2 2 2" xfId="6629" xr:uid="{00000000-0005-0000-0000-00006F0D0000}"/>
    <cellStyle name="40% - Accent3 4 2 2 2 2 3" xfId="6630" xr:uid="{00000000-0005-0000-0000-0000700D0000}"/>
    <cellStyle name="40% - Accent3 4 2 2 2 3" xfId="6631" xr:uid="{00000000-0005-0000-0000-0000710D0000}"/>
    <cellStyle name="40% - Accent3 4 2 2 2 3 2" xfId="6632" xr:uid="{00000000-0005-0000-0000-0000720D0000}"/>
    <cellStyle name="40% - Accent3 4 2 2 2 4" xfId="6633" xr:uid="{00000000-0005-0000-0000-0000730D0000}"/>
    <cellStyle name="40% - Accent3 4 2 2 3" xfId="6634" xr:uid="{00000000-0005-0000-0000-0000740D0000}"/>
    <cellStyle name="40% - Accent3 4 2 2 3 2" xfId="6635" xr:uid="{00000000-0005-0000-0000-0000750D0000}"/>
    <cellStyle name="40% - Accent3 4 2 2 3 3" xfId="6636" xr:uid="{00000000-0005-0000-0000-0000760D0000}"/>
    <cellStyle name="40% - Accent3 4 2 2 4" xfId="6637" xr:uid="{00000000-0005-0000-0000-0000770D0000}"/>
    <cellStyle name="40% - Accent3 4 2 2 5" xfId="6638" xr:uid="{00000000-0005-0000-0000-0000780D0000}"/>
    <cellStyle name="40% - Accent3 4 2 2 5 2" xfId="6639" xr:uid="{00000000-0005-0000-0000-0000790D0000}"/>
    <cellStyle name="40% - Accent3 4 2 2 6" xfId="6640" xr:uid="{00000000-0005-0000-0000-00007A0D0000}"/>
    <cellStyle name="40% - Accent3 4 2 3" xfId="6641" xr:uid="{00000000-0005-0000-0000-00007B0D0000}"/>
    <cellStyle name="40% - Accent3 4 2 3 2" xfId="6642" xr:uid="{00000000-0005-0000-0000-00007C0D0000}"/>
    <cellStyle name="40% - Accent3 4 2 3 2 2" xfId="6643" xr:uid="{00000000-0005-0000-0000-00007D0D0000}"/>
    <cellStyle name="40% - Accent3 4 2 3 2 3" xfId="6644" xr:uid="{00000000-0005-0000-0000-00007E0D0000}"/>
    <cellStyle name="40% - Accent3 4 2 3 3" xfId="6645" xr:uid="{00000000-0005-0000-0000-00007F0D0000}"/>
    <cellStyle name="40% - Accent3 4 2 3 3 2" xfId="6646" xr:uid="{00000000-0005-0000-0000-0000800D0000}"/>
    <cellStyle name="40% - Accent3 4 2 3 4" xfId="6647" xr:uid="{00000000-0005-0000-0000-0000810D0000}"/>
    <cellStyle name="40% - Accent3 4 2 4" xfId="6648" xr:uid="{00000000-0005-0000-0000-0000820D0000}"/>
    <cellStyle name="40% - Accent3 4 2 5" xfId="6649" xr:uid="{00000000-0005-0000-0000-0000830D0000}"/>
    <cellStyle name="40% - Accent3 4 3" xfId="6650" xr:uid="{00000000-0005-0000-0000-0000840D0000}"/>
    <cellStyle name="40% - Accent3 4 3 2" xfId="6651" xr:uid="{00000000-0005-0000-0000-0000850D0000}"/>
    <cellStyle name="40% - Accent3 4 3 2 2" xfId="6652" xr:uid="{00000000-0005-0000-0000-0000860D0000}"/>
    <cellStyle name="40% - Accent3 4 3 2 3" xfId="6653" xr:uid="{00000000-0005-0000-0000-0000870D0000}"/>
    <cellStyle name="40% - Accent3 4 3 3" xfId="6654" xr:uid="{00000000-0005-0000-0000-0000880D0000}"/>
    <cellStyle name="40% - Accent3 4 3 4" xfId="6655" xr:uid="{00000000-0005-0000-0000-0000890D0000}"/>
    <cellStyle name="40% - Accent3 4 3 4 2" xfId="6656" xr:uid="{00000000-0005-0000-0000-00008A0D0000}"/>
    <cellStyle name="40% - Accent3 4 3 5" xfId="6657" xr:uid="{00000000-0005-0000-0000-00008B0D0000}"/>
    <cellStyle name="40% - Accent3 4 4" xfId="6658" xr:uid="{00000000-0005-0000-0000-00008C0D0000}"/>
    <cellStyle name="40% - Accent3 4 4 2" xfId="6659" xr:uid="{00000000-0005-0000-0000-00008D0D0000}"/>
    <cellStyle name="40% - Accent3 4 4 2 2" xfId="6660" xr:uid="{00000000-0005-0000-0000-00008E0D0000}"/>
    <cellStyle name="40% - Accent3 4 4 2 3" xfId="6661" xr:uid="{00000000-0005-0000-0000-00008F0D0000}"/>
    <cellStyle name="40% - Accent3 4 4 3" xfId="6662" xr:uid="{00000000-0005-0000-0000-0000900D0000}"/>
    <cellStyle name="40% - Accent3 4 4 3 2" xfId="6663" xr:uid="{00000000-0005-0000-0000-0000910D0000}"/>
    <cellStyle name="40% - Accent3 4 4 4" xfId="6664" xr:uid="{00000000-0005-0000-0000-0000920D0000}"/>
    <cellStyle name="40% - Accent3 4 5" xfId="6665" xr:uid="{00000000-0005-0000-0000-0000930D0000}"/>
    <cellStyle name="40% - Accent3 4 5 2" xfId="6666" xr:uid="{00000000-0005-0000-0000-0000940D0000}"/>
    <cellStyle name="40% - Accent3 4 5 2 2" xfId="6667" xr:uid="{00000000-0005-0000-0000-0000950D0000}"/>
    <cellStyle name="40% - Accent3 4 5 2 3" xfId="6668" xr:uid="{00000000-0005-0000-0000-0000960D0000}"/>
    <cellStyle name="40% - Accent3 4 5 3" xfId="6669" xr:uid="{00000000-0005-0000-0000-0000970D0000}"/>
    <cellStyle name="40% - Accent3 4 5 3 2" xfId="6670" xr:uid="{00000000-0005-0000-0000-0000980D0000}"/>
    <cellStyle name="40% - Accent3 4 5 4" xfId="6671" xr:uid="{00000000-0005-0000-0000-0000990D0000}"/>
    <cellStyle name="40% - Accent3 4 6" xfId="6672" xr:uid="{00000000-0005-0000-0000-00009A0D0000}"/>
    <cellStyle name="40% - Accent3 4 6 2" xfId="6673" xr:uid="{00000000-0005-0000-0000-00009B0D0000}"/>
    <cellStyle name="40% - Accent3 4 6 3" xfId="6674" xr:uid="{00000000-0005-0000-0000-00009C0D0000}"/>
    <cellStyle name="40% - Accent3 4 7" xfId="6675" xr:uid="{00000000-0005-0000-0000-00009D0D0000}"/>
    <cellStyle name="40% - Accent3 4 8" xfId="6676" xr:uid="{00000000-0005-0000-0000-00009E0D0000}"/>
    <cellStyle name="40% - Accent3 4 8 2" xfId="6677" xr:uid="{00000000-0005-0000-0000-00009F0D0000}"/>
    <cellStyle name="40% - Accent3 4 9" xfId="6678" xr:uid="{00000000-0005-0000-0000-0000A00D0000}"/>
    <cellStyle name="40% - Accent3 5" xfId="236" xr:uid="{00000000-0005-0000-0000-00004B000000}"/>
    <cellStyle name="40% - Accent3 5 2" xfId="6680" xr:uid="{00000000-0005-0000-0000-0000A20D0000}"/>
    <cellStyle name="40% - Accent3 5 2 2" xfId="6681" xr:uid="{00000000-0005-0000-0000-0000A30D0000}"/>
    <cellStyle name="40% - Accent3 5 2 2 2" xfId="6682" xr:uid="{00000000-0005-0000-0000-0000A40D0000}"/>
    <cellStyle name="40% - Accent3 5 2 2 2 2" xfId="6683" xr:uid="{00000000-0005-0000-0000-0000A50D0000}"/>
    <cellStyle name="40% - Accent3 5 2 2 2 2 2" xfId="6684" xr:uid="{00000000-0005-0000-0000-0000A60D0000}"/>
    <cellStyle name="40% - Accent3 5 2 2 2 2 3" xfId="6685" xr:uid="{00000000-0005-0000-0000-0000A70D0000}"/>
    <cellStyle name="40% - Accent3 5 2 2 2 3" xfId="6686" xr:uid="{00000000-0005-0000-0000-0000A80D0000}"/>
    <cellStyle name="40% - Accent3 5 2 2 2 3 2" xfId="6687" xr:uid="{00000000-0005-0000-0000-0000A90D0000}"/>
    <cellStyle name="40% - Accent3 5 2 2 2 4" xfId="6688" xr:uid="{00000000-0005-0000-0000-0000AA0D0000}"/>
    <cellStyle name="40% - Accent3 5 2 2 3" xfId="6689" xr:uid="{00000000-0005-0000-0000-0000AB0D0000}"/>
    <cellStyle name="40% - Accent3 5 2 2 3 2" xfId="6690" xr:uid="{00000000-0005-0000-0000-0000AC0D0000}"/>
    <cellStyle name="40% - Accent3 5 2 2 3 3" xfId="6691" xr:uid="{00000000-0005-0000-0000-0000AD0D0000}"/>
    <cellStyle name="40% - Accent3 5 2 2 4" xfId="6692" xr:uid="{00000000-0005-0000-0000-0000AE0D0000}"/>
    <cellStyle name="40% - Accent3 5 2 2 5" xfId="6693" xr:uid="{00000000-0005-0000-0000-0000AF0D0000}"/>
    <cellStyle name="40% - Accent3 5 2 2 5 2" xfId="6694" xr:uid="{00000000-0005-0000-0000-0000B00D0000}"/>
    <cellStyle name="40% - Accent3 5 2 2 6" xfId="6695" xr:uid="{00000000-0005-0000-0000-0000B10D0000}"/>
    <cellStyle name="40% - Accent3 5 2 3" xfId="6696" xr:uid="{00000000-0005-0000-0000-0000B20D0000}"/>
    <cellStyle name="40% - Accent3 5 2 3 2" xfId="6697" xr:uid="{00000000-0005-0000-0000-0000B30D0000}"/>
    <cellStyle name="40% - Accent3 5 2 3 2 2" xfId="6698" xr:uid="{00000000-0005-0000-0000-0000B40D0000}"/>
    <cellStyle name="40% - Accent3 5 2 3 2 3" xfId="6699" xr:uid="{00000000-0005-0000-0000-0000B50D0000}"/>
    <cellStyle name="40% - Accent3 5 2 3 3" xfId="6700" xr:uid="{00000000-0005-0000-0000-0000B60D0000}"/>
    <cellStyle name="40% - Accent3 5 2 3 3 2" xfId="6701" xr:uid="{00000000-0005-0000-0000-0000B70D0000}"/>
    <cellStyle name="40% - Accent3 5 2 3 4" xfId="6702" xr:uid="{00000000-0005-0000-0000-0000B80D0000}"/>
    <cellStyle name="40% - Accent3 5 2 4" xfId="6703" xr:uid="{00000000-0005-0000-0000-0000B90D0000}"/>
    <cellStyle name="40% - Accent3 5 2 5" xfId="6704" xr:uid="{00000000-0005-0000-0000-0000BA0D0000}"/>
    <cellStyle name="40% - Accent3 5 3" xfId="6705" xr:uid="{00000000-0005-0000-0000-0000BB0D0000}"/>
    <cellStyle name="40% - Accent3 5 3 2" xfId="6706" xr:uid="{00000000-0005-0000-0000-0000BC0D0000}"/>
    <cellStyle name="40% - Accent3 5 3 2 2" xfId="6707" xr:uid="{00000000-0005-0000-0000-0000BD0D0000}"/>
    <cellStyle name="40% - Accent3 5 3 2 3" xfId="6708" xr:uid="{00000000-0005-0000-0000-0000BE0D0000}"/>
    <cellStyle name="40% - Accent3 5 3 3" xfId="6709" xr:uid="{00000000-0005-0000-0000-0000BF0D0000}"/>
    <cellStyle name="40% - Accent3 5 3 4" xfId="6710" xr:uid="{00000000-0005-0000-0000-0000C00D0000}"/>
    <cellStyle name="40% - Accent3 5 3 4 2" xfId="6711" xr:uid="{00000000-0005-0000-0000-0000C10D0000}"/>
    <cellStyle name="40% - Accent3 5 3 5" xfId="6712" xr:uid="{00000000-0005-0000-0000-0000C20D0000}"/>
    <cellStyle name="40% - Accent3 5 4" xfId="6713" xr:uid="{00000000-0005-0000-0000-0000C30D0000}"/>
    <cellStyle name="40% - Accent3 5 4 2" xfId="6714" xr:uid="{00000000-0005-0000-0000-0000C40D0000}"/>
    <cellStyle name="40% - Accent3 5 4 2 2" xfId="6715" xr:uid="{00000000-0005-0000-0000-0000C50D0000}"/>
    <cellStyle name="40% - Accent3 5 4 2 3" xfId="6716" xr:uid="{00000000-0005-0000-0000-0000C60D0000}"/>
    <cellStyle name="40% - Accent3 5 4 3" xfId="6717" xr:uid="{00000000-0005-0000-0000-0000C70D0000}"/>
    <cellStyle name="40% - Accent3 5 4 3 2" xfId="6718" xr:uid="{00000000-0005-0000-0000-0000C80D0000}"/>
    <cellStyle name="40% - Accent3 5 4 4" xfId="6719" xr:uid="{00000000-0005-0000-0000-0000C90D0000}"/>
    <cellStyle name="40% - Accent3 5 5" xfId="6720" xr:uid="{00000000-0005-0000-0000-0000CA0D0000}"/>
    <cellStyle name="40% - Accent3 5 5 2" xfId="6721" xr:uid="{00000000-0005-0000-0000-0000CB0D0000}"/>
    <cellStyle name="40% - Accent3 5 5 3" xfId="6722" xr:uid="{00000000-0005-0000-0000-0000CC0D0000}"/>
    <cellStyle name="40% - Accent3 5 6" xfId="6723" xr:uid="{00000000-0005-0000-0000-0000CD0D0000}"/>
    <cellStyle name="40% - Accent3 5 7" xfId="6724" xr:uid="{00000000-0005-0000-0000-0000CE0D0000}"/>
    <cellStyle name="40% - Accent3 5 7 2" xfId="6725" xr:uid="{00000000-0005-0000-0000-0000CF0D0000}"/>
    <cellStyle name="40% - Accent3 5 8" xfId="6726" xr:uid="{00000000-0005-0000-0000-0000D00D0000}"/>
    <cellStyle name="40% - Accent3 5 9" xfId="6679" xr:uid="{00000000-0005-0000-0000-0000A10D0000}"/>
    <cellStyle name="40% - Accent3 6" xfId="237" xr:uid="{00000000-0005-0000-0000-00004C000000}"/>
    <cellStyle name="40% - Accent3 6 2" xfId="6727" xr:uid="{00000000-0005-0000-0000-0000D20D0000}"/>
    <cellStyle name="40% - Accent3 6 2 2" xfId="6728" xr:uid="{00000000-0005-0000-0000-0000D30D0000}"/>
    <cellStyle name="40% - Accent3 6 2 2 2" xfId="6729" xr:uid="{00000000-0005-0000-0000-0000D40D0000}"/>
    <cellStyle name="40% - Accent3 6 2 2 2 2" xfId="6730" xr:uid="{00000000-0005-0000-0000-0000D50D0000}"/>
    <cellStyle name="40% - Accent3 6 2 2 2 3" xfId="6731" xr:uid="{00000000-0005-0000-0000-0000D60D0000}"/>
    <cellStyle name="40% - Accent3 6 2 2 3" xfId="6732" xr:uid="{00000000-0005-0000-0000-0000D70D0000}"/>
    <cellStyle name="40% - Accent3 6 2 2 3 2" xfId="6733" xr:uid="{00000000-0005-0000-0000-0000D80D0000}"/>
    <cellStyle name="40% - Accent3 6 2 2 4" xfId="6734" xr:uid="{00000000-0005-0000-0000-0000D90D0000}"/>
    <cellStyle name="40% - Accent3 6 2 3" xfId="6735" xr:uid="{00000000-0005-0000-0000-0000DA0D0000}"/>
    <cellStyle name="40% - Accent3 6 2 3 2" xfId="6736" xr:uid="{00000000-0005-0000-0000-0000DB0D0000}"/>
    <cellStyle name="40% - Accent3 6 2 3 3" xfId="6737" xr:uid="{00000000-0005-0000-0000-0000DC0D0000}"/>
    <cellStyle name="40% - Accent3 6 2 4" xfId="6738" xr:uid="{00000000-0005-0000-0000-0000DD0D0000}"/>
    <cellStyle name="40% - Accent3 6 2 5" xfId="6739" xr:uid="{00000000-0005-0000-0000-0000DE0D0000}"/>
    <cellStyle name="40% - Accent3 6 2 5 2" xfId="6740" xr:uid="{00000000-0005-0000-0000-0000DF0D0000}"/>
    <cellStyle name="40% - Accent3 6 2 6" xfId="6741" xr:uid="{00000000-0005-0000-0000-0000E00D0000}"/>
    <cellStyle name="40% - Accent3 6 3" xfId="6742" xr:uid="{00000000-0005-0000-0000-0000E10D0000}"/>
    <cellStyle name="40% - Accent3 6 3 2" xfId="6743" xr:uid="{00000000-0005-0000-0000-0000E20D0000}"/>
    <cellStyle name="40% - Accent3 6 3 2 2" xfId="6744" xr:uid="{00000000-0005-0000-0000-0000E30D0000}"/>
    <cellStyle name="40% - Accent3 6 3 2 3" xfId="6745" xr:uid="{00000000-0005-0000-0000-0000E40D0000}"/>
    <cellStyle name="40% - Accent3 6 3 3" xfId="6746" xr:uid="{00000000-0005-0000-0000-0000E50D0000}"/>
    <cellStyle name="40% - Accent3 6 3 3 2" xfId="6747" xr:uid="{00000000-0005-0000-0000-0000E60D0000}"/>
    <cellStyle name="40% - Accent3 6 3 4" xfId="6748" xr:uid="{00000000-0005-0000-0000-0000E70D0000}"/>
    <cellStyle name="40% - Accent3 6 4" xfId="6749" xr:uid="{00000000-0005-0000-0000-0000E80D0000}"/>
    <cellStyle name="40% - Accent3 6 5" xfId="6750" xr:uid="{00000000-0005-0000-0000-0000E90D0000}"/>
    <cellStyle name="40% - Accent3 7" xfId="238" xr:uid="{00000000-0005-0000-0000-00004D000000}"/>
    <cellStyle name="40% - Accent3 7 2" xfId="6751" xr:uid="{00000000-0005-0000-0000-0000EB0D0000}"/>
    <cellStyle name="40% - Accent3 7 3" xfId="6752" xr:uid="{00000000-0005-0000-0000-0000EC0D0000}"/>
    <cellStyle name="40% - Accent3 7 4" xfId="6753" xr:uid="{00000000-0005-0000-0000-0000ED0D0000}"/>
    <cellStyle name="40% - Accent3 8" xfId="6754" xr:uid="{00000000-0005-0000-0000-0000EE0D0000}"/>
    <cellStyle name="40% - Accent3 8 2" xfId="6755" xr:uid="{00000000-0005-0000-0000-0000EF0D0000}"/>
    <cellStyle name="40% - Accent3 8 2 2" xfId="6756" xr:uid="{00000000-0005-0000-0000-0000F00D0000}"/>
    <cellStyle name="40% - Accent3 8 2 3" xfId="6757" xr:uid="{00000000-0005-0000-0000-0000F10D0000}"/>
    <cellStyle name="40% - Accent3 8 2 3 2" xfId="6758" xr:uid="{00000000-0005-0000-0000-0000F20D0000}"/>
    <cellStyle name="40% - Accent3 8 3" xfId="6759" xr:uid="{00000000-0005-0000-0000-0000F30D0000}"/>
    <cellStyle name="40% - Accent3 8 4" xfId="6760" xr:uid="{00000000-0005-0000-0000-0000F40D0000}"/>
    <cellStyle name="40% - Accent3 8 4 2" xfId="6761" xr:uid="{00000000-0005-0000-0000-0000F50D0000}"/>
    <cellStyle name="40% - Accent3 8 5" xfId="6762" xr:uid="{00000000-0005-0000-0000-0000F60D0000}"/>
    <cellStyle name="40% - Accent3 9" xfId="6763" xr:uid="{00000000-0005-0000-0000-0000F70D0000}"/>
    <cellStyle name="40% - Accent3 9 2" xfId="6764" xr:uid="{00000000-0005-0000-0000-0000F80D0000}"/>
    <cellStyle name="40% - Accent3 9 2 2" xfId="6765" xr:uid="{00000000-0005-0000-0000-0000F90D0000}"/>
    <cellStyle name="40% - Accent3 9 2 3" xfId="6766" xr:uid="{00000000-0005-0000-0000-0000FA0D0000}"/>
    <cellStyle name="40% - Accent3 9 3" xfId="6767" xr:uid="{00000000-0005-0000-0000-0000FB0D0000}"/>
    <cellStyle name="40% - Accent3 9 4" xfId="6768" xr:uid="{00000000-0005-0000-0000-0000FC0D0000}"/>
    <cellStyle name="40% - Accent3 9 4 2" xfId="6769" xr:uid="{00000000-0005-0000-0000-0000FD0D0000}"/>
    <cellStyle name="40% - Accent3 9 5" xfId="6770" xr:uid="{00000000-0005-0000-0000-0000FE0D0000}"/>
    <cellStyle name="40% - Accent4" xfId="95" builtinId="43" customBuiltin="1"/>
    <cellStyle name="40% - Accent4 10" xfId="6771" xr:uid="{00000000-0005-0000-0000-0000FF0D0000}"/>
    <cellStyle name="40% - Accent4 10 2" xfId="6772" xr:uid="{00000000-0005-0000-0000-0000000E0000}"/>
    <cellStyle name="40% - Accent4 10 2 2" xfId="6773" xr:uid="{00000000-0005-0000-0000-0000010E0000}"/>
    <cellStyle name="40% - Accent4 10 2 3" xfId="6774" xr:uid="{00000000-0005-0000-0000-0000020E0000}"/>
    <cellStyle name="40% - Accent4 10 3" xfId="6775" xr:uid="{00000000-0005-0000-0000-0000030E0000}"/>
    <cellStyle name="40% - Accent4 10 4" xfId="6776" xr:uid="{00000000-0005-0000-0000-0000040E0000}"/>
    <cellStyle name="40% - Accent4 10 4 2" xfId="6777" xr:uid="{00000000-0005-0000-0000-0000050E0000}"/>
    <cellStyle name="40% - Accent4 10 5" xfId="6778" xr:uid="{00000000-0005-0000-0000-0000060E0000}"/>
    <cellStyle name="40% - Accent4 11" xfId="6779" xr:uid="{00000000-0005-0000-0000-0000070E0000}"/>
    <cellStyle name="40% - Accent4 11 2" xfId="6780" xr:uid="{00000000-0005-0000-0000-0000080E0000}"/>
    <cellStyle name="40% - Accent4 11 3" xfId="6781" xr:uid="{00000000-0005-0000-0000-0000090E0000}"/>
    <cellStyle name="40% - Accent4 11 3 2" xfId="6782" xr:uid="{00000000-0005-0000-0000-00000A0E0000}"/>
    <cellStyle name="40% - Accent4 12" xfId="6783" xr:uid="{00000000-0005-0000-0000-00000B0E0000}"/>
    <cellStyle name="40% - Accent4 12 2" xfId="6784" xr:uid="{00000000-0005-0000-0000-00000C0E0000}"/>
    <cellStyle name="40% - Accent4 12 3" xfId="6785" xr:uid="{00000000-0005-0000-0000-00000D0E0000}"/>
    <cellStyle name="40% - Accent4 13" xfId="6786" xr:uid="{00000000-0005-0000-0000-00000E0E0000}"/>
    <cellStyle name="40% - Accent4 13 2" xfId="6787" xr:uid="{00000000-0005-0000-0000-00000F0E0000}"/>
    <cellStyle name="40% - Accent4 13 3" xfId="6788" xr:uid="{00000000-0005-0000-0000-0000100E0000}"/>
    <cellStyle name="40% - Accent4 14" xfId="6789" xr:uid="{00000000-0005-0000-0000-0000110E0000}"/>
    <cellStyle name="40% - Accent4 14 2" xfId="6790" xr:uid="{00000000-0005-0000-0000-0000120E0000}"/>
    <cellStyle name="40% - Accent4 15" xfId="6791" xr:uid="{00000000-0005-0000-0000-0000130E0000}"/>
    <cellStyle name="40% - Accent4 16" xfId="6792" xr:uid="{00000000-0005-0000-0000-0000140E0000}"/>
    <cellStyle name="40% - Accent4 2" xfId="239" xr:uid="{00000000-0005-0000-0000-00004E000000}"/>
    <cellStyle name="40% - Accent4 2 2" xfId="6793" xr:uid="{00000000-0005-0000-0000-0000160E0000}"/>
    <cellStyle name="40% - Accent4 2 3" xfId="6794" xr:uid="{00000000-0005-0000-0000-0000170E0000}"/>
    <cellStyle name="40% - Accent4 2 3 2" xfId="6795" xr:uid="{00000000-0005-0000-0000-0000180E0000}"/>
    <cellStyle name="40% - Accent4 2 3 2 2" xfId="6796" xr:uid="{00000000-0005-0000-0000-0000190E0000}"/>
    <cellStyle name="40% - Accent4 2 3 2 2 2" xfId="6797" xr:uid="{00000000-0005-0000-0000-00001A0E0000}"/>
    <cellStyle name="40% - Accent4 2 3 2 2 2 2" xfId="6798" xr:uid="{00000000-0005-0000-0000-00001B0E0000}"/>
    <cellStyle name="40% - Accent4 2 3 2 2 2 3" xfId="6799" xr:uid="{00000000-0005-0000-0000-00001C0E0000}"/>
    <cellStyle name="40% - Accent4 2 3 2 2 3" xfId="6800" xr:uid="{00000000-0005-0000-0000-00001D0E0000}"/>
    <cellStyle name="40% - Accent4 2 3 2 2 3 2" xfId="6801" xr:uid="{00000000-0005-0000-0000-00001E0E0000}"/>
    <cellStyle name="40% - Accent4 2 3 2 2 4" xfId="6802" xr:uid="{00000000-0005-0000-0000-00001F0E0000}"/>
    <cellStyle name="40% - Accent4 2 3 2 3" xfId="6803" xr:uid="{00000000-0005-0000-0000-0000200E0000}"/>
    <cellStyle name="40% - Accent4 2 3 2 3 2" xfId="6804" xr:uid="{00000000-0005-0000-0000-0000210E0000}"/>
    <cellStyle name="40% - Accent4 2 3 2 3 2 2" xfId="6805" xr:uid="{00000000-0005-0000-0000-0000220E0000}"/>
    <cellStyle name="40% - Accent4 2 3 2 3 2 3" xfId="6806" xr:uid="{00000000-0005-0000-0000-0000230E0000}"/>
    <cellStyle name="40% - Accent4 2 3 2 3 3" xfId="6807" xr:uid="{00000000-0005-0000-0000-0000240E0000}"/>
    <cellStyle name="40% - Accent4 2 3 2 3 3 2" xfId="6808" xr:uid="{00000000-0005-0000-0000-0000250E0000}"/>
    <cellStyle name="40% - Accent4 2 3 2 3 4" xfId="6809" xr:uid="{00000000-0005-0000-0000-0000260E0000}"/>
    <cellStyle name="40% - Accent4 2 3 2 4" xfId="6810" xr:uid="{00000000-0005-0000-0000-0000270E0000}"/>
    <cellStyle name="40% - Accent4 2 3 2 4 2" xfId="6811" xr:uid="{00000000-0005-0000-0000-0000280E0000}"/>
    <cellStyle name="40% - Accent4 2 3 2 4 3" xfId="6812" xr:uid="{00000000-0005-0000-0000-0000290E0000}"/>
    <cellStyle name="40% - Accent4 2 3 2 5" xfId="6813" xr:uid="{00000000-0005-0000-0000-00002A0E0000}"/>
    <cellStyle name="40% - Accent4 2 3 2 6" xfId="6814" xr:uid="{00000000-0005-0000-0000-00002B0E0000}"/>
    <cellStyle name="40% - Accent4 2 3 2 6 2" xfId="6815" xr:uid="{00000000-0005-0000-0000-00002C0E0000}"/>
    <cellStyle name="40% - Accent4 2 3 2 7" xfId="6816" xr:uid="{00000000-0005-0000-0000-00002D0E0000}"/>
    <cellStyle name="40% - Accent4 2 3 3" xfId="6817" xr:uid="{00000000-0005-0000-0000-00002E0E0000}"/>
    <cellStyle name="40% - Accent4 2 3 3 2" xfId="6818" xr:uid="{00000000-0005-0000-0000-00002F0E0000}"/>
    <cellStyle name="40% - Accent4 2 3 3 2 2" xfId="6819" xr:uid="{00000000-0005-0000-0000-0000300E0000}"/>
    <cellStyle name="40% - Accent4 2 3 3 2 3" xfId="6820" xr:uid="{00000000-0005-0000-0000-0000310E0000}"/>
    <cellStyle name="40% - Accent4 2 3 3 3" xfId="6821" xr:uid="{00000000-0005-0000-0000-0000320E0000}"/>
    <cellStyle name="40% - Accent4 2 3 3 3 2" xfId="6822" xr:uid="{00000000-0005-0000-0000-0000330E0000}"/>
    <cellStyle name="40% - Accent4 2 3 3 4" xfId="6823" xr:uid="{00000000-0005-0000-0000-0000340E0000}"/>
    <cellStyle name="40% - Accent4 2 3 4" xfId="6824" xr:uid="{00000000-0005-0000-0000-0000350E0000}"/>
    <cellStyle name="40% - Accent4 2 3 4 2" xfId="6825" xr:uid="{00000000-0005-0000-0000-0000360E0000}"/>
    <cellStyle name="40% - Accent4 2 3 4 2 2" xfId="6826" xr:uid="{00000000-0005-0000-0000-0000370E0000}"/>
    <cellStyle name="40% - Accent4 2 3 4 2 3" xfId="6827" xr:uid="{00000000-0005-0000-0000-0000380E0000}"/>
    <cellStyle name="40% - Accent4 2 3 4 3" xfId="6828" xr:uid="{00000000-0005-0000-0000-0000390E0000}"/>
    <cellStyle name="40% - Accent4 2 3 4 3 2" xfId="6829" xr:uid="{00000000-0005-0000-0000-00003A0E0000}"/>
    <cellStyle name="40% - Accent4 2 3 4 4" xfId="6830" xr:uid="{00000000-0005-0000-0000-00003B0E0000}"/>
    <cellStyle name="40% - Accent4 2 3 5" xfId="6831" xr:uid="{00000000-0005-0000-0000-00003C0E0000}"/>
    <cellStyle name="40% - Accent4 2 3 5 2" xfId="6832" xr:uid="{00000000-0005-0000-0000-00003D0E0000}"/>
    <cellStyle name="40% - Accent4 2 3 5 3" xfId="6833" xr:uid="{00000000-0005-0000-0000-00003E0E0000}"/>
    <cellStyle name="40% - Accent4 2 3 6" xfId="6834" xr:uid="{00000000-0005-0000-0000-00003F0E0000}"/>
    <cellStyle name="40% - Accent4 2 3 7" xfId="6835" xr:uid="{00000000-0005-0000-0000-0000400E0000}"/>
    <cellStyle name="40% - Accent4 2 3 7 2" xfId="6836" xr:uid="{00000000-0005-0000-0000-0000410E0000}"/>
    <cellStyle name="40% - Accent4 2 3 8" xfId="6837" xr:uid="{00000000-0005-0000-0000-0000420E0000}"/>
    <cellStyle name="40% - Accent4 2 4" xfId="6838" xr:uid="{00000000-0005-0000-0000-0000430E0000}"/>
    <cellStyle name="40% - Accent4 2 4 2" xfId="6839" xr:uid="{00000000-0005-0000-0000-0000440E0000}"/>
    <cellStyle name="40% - Accent4 2 4 2 2" xfId="6840" xr:uid="{00000000-0005-0000-0000-0000450E0000}"/>
    <cellStyle name="40% - Accent4 2 4 2 2 2" xfId="6841" xr:uid="{00000000-0005-0000-0000-0000460E0000}"/>
    <cellStyle name="40% - Accent4 2 4 2 2 2 2" xfId="6842" xr:uid="{00000000-0005-0000-0000-0000470E0000}"/>
    <cellStyle name="40% - Accent4 2 4 2 2 2 3" xfId="6843" xr:uid="{00000000-0005-0000-0000-0000480E0000}"/>
    <cellStyle name="40% - Accent4 2 4 2 2 3" xfId="6844" xr:uid="{00000000-0005-0000-0000-0000490E0000}"/>
    <cellStyle name="40% - Accent4 2 4 2 2 3 2" xfId="6845" xr:uid="{00000000-0005-0000-0000-00004A0E0000}"/>
    <cellStyle name="40% - Accent4 2 4 2 2 4" xfId="6846" xr:uid="{00000000-0005-0000-0000-00004B0E0000}"/>
    <cellStyle name="40% - Accent4 2 4 2 3" xfId="6847" xr:uid="{00000000-0005-0000-0000-00004C0E0000}"/>
    <cellStyle name="40% - Accent4 2 4 2 3 2" xfId="6848" xr:uid="{00000000-0005-0000-0000-00004D0E0000}"/>
    <cellStyle name="40% - Accent4 2 4 2 3 2 2" xfId="6849" xr:uid="{00000000-0005-0000-0000-00004E0E0000}"/>
    <cellStyle name="40% - Accent4 2 4 2 3 2 3" xfId="6850" xr:uid="{00000000-0005-0000-0000-00004F0E0000}"/>
    <cellStyle name="40% - Accent4 2 4 2 3 3" xfId="6851" xr:uid="{00000000-0005-0000-0000-0000500E0000}"/>
    <cellStyle name="40% - Accent4 2 4 2 3 3 2" xfId="6852" xr:uid="{00000000-0005-0000-0000-0000510E0000}"/>
    <cellStyle name="40% - Accent4 2 4 2 3 4" xfId="6853" xr:uid="{00000000-0005-0000-0000-0000520E0000}"/>
    <cellStyle name="40% - Accent4 2 4 2 4" xfId="6854" xr:uid="{00000000-0005-0000-0000-0000530E0000}"/>
    <cellStyle name="40% - Accent4 2 4 2 4 2" xfId="6855" xr:uid="{00000000-0005-0000-0000-0000540E0000}"/>
    <cellStyle name="40% - Accent4 2 4 2 4 3" xfId="6856" xr:uid="{00000000-0005-0000-0000-0000550E0000}"/>
    <cellStyle name="40% - Accent4 2 4 2 5" xfId="6857" xr:uid="{00000000-0005-0000-0000-0000560E0000}"/>
    <cellStyle name="40% - Accent4 2 4 2 6" xfId="6858" xr:uid="{00000000-0005-0000-0000-0000570E0000}"/>
    <cellStyle name="40% - Accent4 2 4 2 6 2" xfId="6859" xr:uid="{00000000-0005-0000-0000-0000580E0000}"/>
    <cellStyle name="40% - Accent4 2 4 2 7" xfId="6860" xr:uid="{00000000-0005-0000-0000-0000590E0000}"/>
    <cellStyle name="40% - Accent4 2 4 3" xfId="6861" xr:uid="{00000000-0005-0000-0000-00005A0E0000}"/>
    <cellStyle name="40% - Accent4 2 4 3 2" xfId="6862" xr:uid="{00000000-0005-0000-0000-00005B0E0000}"/>
    <cellStyle name="40% - Accent4 2 4 3 2 2" xfId="6863" xr:uid="{00000000-0005-0000-0000-00005C0E0000}"/>
    <cellStyle name="40% - Accent4 2 4 3 2 3" xfId="6864" xr:uid="{00000000-0005-0000-0000-00005D0E0000}"/>
    <cellStyle name="40% - Accent4 2 4 3 3" xfId="6865" xr:uid="{00000000-0005-0000-0000-00005E0E0000}"/>
    <cellStyle name="40% - Accent4 2 4 3 3 2" xfId="6866" xr:uid="{00000000-0005-0000-0000-00005F0E0000}"/>
    <cellStyle name="40% - Accent4 2 4 3 4" xfId="6867" xr:uid="{00000000-0005-0000-0000-0000600E0000}"/>
    <cellStyle name="40% - Accent4 2 4 4" xfId="6868" xr:uid="{00000000-0005-0000-0000-0000610E0000}"/>
    <cellStyle name="40% - Accent4 2 4 4 2" xfId="6869" xr:uid="{00000000-0005-0000-0000-0000620E0000}"/>
    <cellStyle name="40% - Accent4 2 4 4 2 2" xfId="6870" xr:uid="{00000000-0005-0000-0000-0000630E0000}"/>
    <cellStyle name="40% - Accent4 2 4 4 2 3" xfId="6871" xr:uid="{00000000-0005-0000-0000-0000640E0000}"/>
    <cellStyle name="40% - Accent4 2 4 4 3" xfId="6872" xr:uid="{00000000-0005-0000-0000-0000650E0000}"/>
    <cellStyle name="40% - Accent4 2 4 4 3 2" xfId="6873" xr:uid="{00000000-0005-0000-0000-0000660E0000}"/>
    <cellStyle name="40% - Accent4 2 4 4 4" xfId="6874" xr:uid="{00000000-0005-0000-0000-0000670E0000}"/>
    <cellStyle name="40% - Accent4 2 4 5" xfId="6875" xr:uid="{00000000-0005-0000-0000-0000680E0000}"/>
    <cellStyle name="40% - Accent4 2 4 5 2" xfId="6876" xr:uid="{00000000-0005-0000-0000-0000690E0000}"/>
    <cellStyle name="40% - Accent4 2 4 5 3" xfId="6877" xr:uid="{00000000-0005-0000-0000-00006A0E0000}"/>
    <cellStyle name="40% - Accent4 2 4 6" xfId="6878" xr:uid="{00000000-0005-0000-0000-00006B0E0000}"/>
    <cellStyle name="40% - Accent4 2 4 7" xfId="6879" xr:uid="{00000000-0005-0000-0000-00006C0E0000}"/>
    <cellStyle name="40% - Accent4 2 4 7 2" xfId="6880" xr:uid="{00000000-0005-0000-0000-00006D0E0000}"/>
    <cellStyle name="40% - Accent4 2 4 8" xfId="6881" xr:uid="{00000000-0005-0000-0000-00006E0E0000}"/>
    <cellStyle name="40% - Accent4 2 5" xfId="6882" xr:uid="{00000000-0005-0000-0000-00006F0E0000}"/>
    <cellStyle name="40% - Accent4 2 5 2" xfId="6883" xr:uid="{00000000-0005-0000-0000-0000700E0000}"/>
    <cellStyle name="40% - Accent4 2 5 2 2" xfId="6884" xr:uid="{00000000-0005-0000-0000-0000710E0000}"/>
    <cellStyle name="40% - Accent4 2 5 2 2 2" xfId="6885" xr:uid="{00000000-0005-0000-0000-0000720E0000}"/>
    <cellStyle name="40% - Accent4 2 5 2 2 2 2" xfId="6886" xr:uid="{00000000-0005-0000-0000-0000730E0000}"/>
    <cellStyle name="40% - Accent4 2 5 2 2 2 3" xfId="6887" xr:uid="{00000000-0005-0000-0000-0000740E0000}"/>
    <cellStyle name="40% - Accent4 2 5 2 2 3" xfId="6888" xr:uid="{00000000-0005-0000-0000-0000750E0000}"/>
    <cellStyle name="40% - Accent4 2 5 2 2 3 2" xfId="6889" xr:uid="{00000000-0005-0000-0000-0000760E0000}"/>
    <cellStyle name="40% - Accent4 2 5 2 2 4" xfId="6890" xr:uid="{00000000-0005-0000-0000-0000770E0000}"/>
    <cellStyle name="40% - Accent4 2 5 2 3" xfId="6891" xr:uid="{00000000-0005-0000-0000-0000780E0000}"/>
    <cellStyle name="40% - Accent4 2 5 2 3 2" xfId="6892" xr:uid="{00000000-0005-0000-0000-0000790E0000}"/>
    <cellStyle name="40% - Accent4 2 5 2 3 2 2" xfId="6893" xr:uid="{00000000-0005-0000-0000-00007A0E0000}"/>
    <cellStyle name="40% - Accent4 2 5 2 3 2 3" xfId="6894" xr:uid="{00000000-0005-0000-0000-00007B0E0000}"/>
    <cellStyle name="40% - Accent4 2 5 2 3 3" xfId="6895" xr:uid="{00000000-0005-0000-0000-00007C0E0000}"/>
    <cellStyle name="40% - Accent4 2 5 2 3 3 2" xfId="6896" xr:uid="{00000000-0005-0000-0000-00007D0E0000}"/>
    <cellStyle name="40% - Accent4 2 5 2 3 4" xfId="6897" xr:uid="{00000000-0005-0000-0000-00007E0E0000}"/>
    <cellStyle name="40% - Accent4 2 5 2 4" xfId="6898" xr:uid="{00000000-0005-0000-0000-00007F0E0000}"/>
    <cellStyle name="40% - Accent4 2 5 2 4 2" xfId="6899" xr:uid="{00000000-0005-0000-0000-0000800E0000}"/>
    <cellStyle name="40% - Accent4 2 5 2 4 3" xfId="6900" xr:uid="{00000000-0005-0000-0000-0000810E0000}"/>
    <cellStyle name="40% - Accent4 2 5 2 5" xfId="6901" xr:uid="{00000000-0005-0000-0000-0000820E0000}"/>
    <cellStyle name="40% - Accent4 2 5 2 6" xfId="6902" xr:uid="{00000000-0005-0000-0000-0000830E0000}"/>
    <cellStyle name="40% - Accent4 2 5 2 6 2" xfId="6903" xr:uid="{00000000-0005-0000-0000-0000840E0000}"/>
    <cellStyle name="40% - Accent4 2 5 2 7" xfId="6904" xr:uid="{00000000-0005-0000-0000-0000850E0000}"/>
    <cellStyle name="40% - Accent4 2 5 3" xfId="6905" xr:uid="{00000000-0005-0000-0000-0000860E0000}"/>
    <cellStyle name="40% - Accent4 2 5 3 2" xfId="6906" xr:uid="{00000000-0005-0000-0000-0000870E0000}"/>
    <cellStyle name="40% - Accent4 2 5 3 2 2" xfId="6907" xr:uid="{00000000-0005-0000-0000-0000880E0000}"/>
    <cellStyle name="40% - Accent4 2 5 3 2 3" xfId="6908" xr:uid="{00000000-0005-0000-0000-0000890E0000}"/>
    <cellStyle name="40% - Accent4 2 5 3 3" xfId="6909" xr:uid="{00000000-0005-0000-0000-00008A0E0000}"/>
    <cellStyle name="40% - Accent4 2 5 3 3 2" xfId="6910" xr:uid="{00000000-0005-0000-0000-00008B0E0000}"/>
    <cellStyle name="40% - Accent4 2 5 3 4" xfId="6911" xr:uid="{00000000-0005-0000-0000-00008C0E0000}"/>
    <cellStyle name="40% - Accent4 2 5 4" xfId="6912" xr:uid="{00000000-0005-0000-0000-00008D0E0000}"/>
    <cellStyle name="40% - Accent4 2 5 4 2" xfId="6913" xr:uid="{00000000-0005-0000-0000-00008E0E0000}"/>
    <cellStyle name="40% - Accent4 2 5 4 2 2" xfId="6914" xr:uid="{00000000-0005-0000-0000-00008F0E0000}"/>
    <cellStyle name="40% - Accent4 2 5 4 2 3" xfId="6915" xr:uid="{00000000-0005-0000-0000-0000900E0000}"/>
    <cellStyle name="40% - Accent4 2 5 4 3" xfId="6916" xr:uid="{00000000-0005-0000-0000-0000910E0000}"/>
    <cellStyle name="40% - Accent4 2 5 4 3 2" xfId="6917" xr:uid="{00000000-0005-0000-0000-0000920E0000}"/>
    <cellStyle name="40% - Accent4 2 5 4 4" xfId="6918" xr:uid="{00000000-0005-0000-0000-0000930E0000}"/>
    <cellStyle name="40% - Accent4 2 5 5" xfId="6919" xr:uid="{00000000-0005-0000-0000-0000940E0000}"/>
    <cellStyle name="40% - Accent4 2 5 5 2" xfId="6920" xr:uid="{00000000-0005-0000-0000-0000950E0000}"/>
    <cellStyle name="40% - Accent4 2 5 5 3" xfId="6921" xr:uid="{00000000-0005-0000-0000-0000960E0000}"/>
    <cellStyle name="40% - Accent4 2 5 6" xfId="6922" xr:uid="{00000000-0005-0000-0000-0000970E0000}"/>
    <cellStyle name="40% - Accent4 2 5 7" xfId="6923" xr:uid="{00000000-0005-0000-0000-0000980E0000}"/>
    <cellStyle name="40% - Accent4 2 5 7 2" xfId="6924" xr:uid="{00000000-0005-0000-0000-0000990E0000}"/>
    <cellStyle name="40% - Accent4 2 5 8" xfId="6925" xr:uid="{00000000-0005-0000-0000-00009A0E0000}"/>
    <cellStyle name="40% - Accent4 2 6" xfId="6926" xr:uid="{00000000-0005-0000-0000-00009B0E0000}"/>
    <cellStyle name="40% - Accent4 2 6 2" xfId="6927" xr:uid="{00000000-0005-0000-0000-00009C0E0000}"/>
    <cellStyle name="40% - Accent4 2 6 2 2" xfId="6928" xr:uid="{00000000-0005-0000-0000-00009D0E0000}"/>
    <cellStyle name="40% - Accent4 2 6 2 2 2" xfId="6929" xr:uid="{00000000-0005-0000-0000-00009E0E0000}"/>
    <cellStyle name="40% - Accent4 2 6 2 2 2 2" xfId="6930" xr:uid="{00000000-0005-0000-0000-00009F0E0000}"/>
    <cellStyle name="40% - Accent4 2 6 2 2 2 3" xfId="6931" xr:uid="{00000000-0005-0000-0000-0000A00E0000}"/>
    <cellStyle name="40% - Accent4 2 6 2 2 3" xfId="6932" xr:uid="{00000000-0005-0000-0000-0000A10E0000}"/>
    <cellStyle name="40% - Accent4 2 6 2 2 3 2" xfId="6933" xr:uid="{00000000-0005-0000-0000-0000A20E0000}"/>
    <cellStyle name="40% - Accent4 2 6 2 2 4" xfId="6934" xr:uid="{00000000-0005-0000-0000-0000A30E0000}"/>
    <cellStyle name="40% - Accent4 2 6 2 3" xfId="6935" xr:uid="{00000000-0005-0000-0000-0000A40E0000}"/>
    <cellStyle name="40% - Accent4 2 6 2 3 2" xfId="6936" xr:uid="{00000000-0005-0000-0000-0000A50E0000}"/>
    <cellStyle name="40% - Accent4 2 6 2 3 2 2" xfId="6937" xr:uid="{00000000-0005-0000-0000-0000A60E0000}"/>
    <cellStyle name="40% - Accent4 2 6 2 3 2 3" xfId="6938" xr:uid="{00000000-0005-0000-0000-0000A70E0000}"/>
    <cellStyle name="40% - Accent4 2 6 2 3 3" xfId="6939" xr:uid="{00000000-0005-0000-0000-0000A80E0000}"/>
    <cellStyle name="40% - Accent4 2 6 2 3 3 2" xfId="6940" xr:uid="{00000000-0005-0000-0000-0000A90E0000}"/>
    <cellStyle name="40% - Accent4 2 6 2 3 4" xfId="6941" xr:uid="{00000000-0005-0000-0000-0000AA0E0000}"/>
    <cellStyle name="40% - Accent4 2 6 2 4" xfId="6942" xr:uid="{00000000-0005-0000-0000-0000AB0E0000}"/>
    <cellStyle name="40% - Accent4 2 6 2 4 2" xfId="6943" xr:uid="{00000000-0005-0000-0000-0000AC0E0000}"/>
    <cellStyle name="40% - Accent4 2 6 2 4 3" xfId="6944" xr:uid="{00000000-0005-0000-0000-0000AD0E0000}"/>
    <cellStyle name="40% - Accent4 2 6 2 5" xfId="6945" xr:uid="{00000000-0005-0000-0000-0000AE0E0000}"/>
    <cellStyle name="40% - Accent4 2 6 2 6" xfId="6946" xr:uid="{00000000-0005-0000-0000-0000AF0E0000}"/>
    <cellStyle name="40% - Accent4 2 6 2 6 2" xfId="6947" xr:uid="{00000000-0005-0000-0000-0000B00E0000}"/>
    <cellStyle name="40% - Accent4 2 6 2 7" xfId="6948" xr:uid="{00000000-0005-0000-0000-0000B10E0000}"/>
    <cellStyle name="40% - Accent4 2 6 3" xfId="6949" xr:uid="{00000000-0005-0000-0000-0000B20E0000}"/>
    <cellStyle name="40% - Accent4 2 6 3 2" xfId="6950" xr:uid="{00000000-0005-0000-0000-0000B30E0000}"/>
    <cellStyle name="40% - Accent4 2 6 3 2 2" xfId="6951" xr:uid="{00000000-0005-0000-0000-0000B40E0000}"/>
    <cellStyle name="40% - Accent4 2 6 3 2 3" xfId="6952" xr:uid="{00000000-0005-0000-0000-0000B50E0000}"/>
    <cellStyle name="40% - Accent4 2 6 3 3" xfId="6953" xr:uid="{00000000-0005-0000-0000-0000B60E0000}"/>
    <cellStyle name="40% - Accent4 2 6 3 3 2" xfId="6954" xr:uid="{00000000-0005-0000-0000-0000B70E0000}"/>
    <cellStyle name="40% - Accent4 2 6 3 4" xfId="6955" xr:uid="{00000000-0005-0000-0000-0000B80E0000}"/>
    <cellStyle name="40% - Accent4 2 6 4" xfId="6956" xr:uid="{00000000-0005-0000-0000-0000B90E0000}"/>
    <cellStyle name="40% - Accent4 2 6 4 2" xfId="6957" xr:uid="{00000000-0005-0000-0000-0000BA0E0000}"/>
    <cellStyle name="40% - Accent4 2 6 4 2 2" xfId="6958" xr:uid="{00000000-0005-0000-0000-0000BB0E0000}"/>
    <cellStyle name="40% - Accent4 2 6 4 2 3" xfId="6959" xr:uid="{00000000-0005-0000-0000-0000BC0E0000}"/>
    <cellStyle name="40% - Accent4 2 6 4 3" xfId="6960" xr:uid="{00000000-0005-0000-0000-0000BD0E0000}"/>
    <cellStyle name="40% - Accent4 2 6 4 3 2" xfId="6961" xr:uid="{00000000-0005-0000-0000-0000BE0E0000}"/>
    <cellStyle name="40% - Accent4 2 6 4 4" xfId="6962" xr:uid="{00000000-0005-0000-0000-0000BF0E0000}"/>
    <cellStyle name="40% - Accent4 2 6 5" xfId="6963" xr:uid="{00000000-0005-0000-0000-0000C00E0000}"/>
    <cellStyle name="40% - Accent4 2 6 5 2" xfId="6964" xr:uid="{00000000-0005-0000-0000-0000C10E0000}"/>
    <cellStyle name="40% - Accent4 2 6 5 3" xfId="6965" xr:uid="{00000000-0005-0000-0000-0000C20E0000}"/>
    <cellStyle name="40% - Accent4 2 6 6" xfId="6966" xr:uid="{00000000-0005-0000-0000-0000C30E0000}"/>
    <cellStyle name="40% - Accent4 2 6 7" xfId="6967" xr:uid="{00000000-0005-0000-0000-0000C40E0000}"/>
    <cellStyle name="40% - Accent4 2 6 7 2" xfId="6968" xr:uid="{00000000-0005-0000-0000-0000C50E0000}"/>
    <cellStyle name="40% - Accent4 2 6 8" xfId="6969" xr:uid="{00000000-0005-0000-0000-0000C60E0000}"/>
    <cellStyle name="40% - Accent4 2 7" xfId="6970" xr:uid="{00000000-0005-0000-0000-0000C70E0000}"/>
    <cellStyle name="40% - Accent4 2 7 2" xfId="6971" xr:uid="{00000000-0005-0000-0000-0000C80E0000}"/>
    <cellStyle name="40% - Accent4 2 7 2 2" xfId="6972" xr:uid="{00000000-0005-0000-0000-0000C90E0000}"/>
    <cellStyle name="40% - Accent4 2 7 2 3" xfId="6973" xr:uid="{00000000-0005-0000-0000-0000CA0E0000}"/>
    <cellStyle name="40% - Accent4 2 7 3" xfId="6974" xr:uid="{00000000-0005-0000-0000-0000CB0E0000}"/>
    <cellStyle name="40% - Accent4 2 7 3 2" xfId="6975" xr:uid="{00000000-0005-0000-0000-0000CC0E0000}"/>
    <cellStyle name="40% - Accent4 2 7 4" xfId="6976" xr:uid="{00000000-0005-0000-0000-0000CD0E0000}"/>
    <cellStyle name="40% - Accent4 3" xfId="240" xr:uid="{00000000-0005-0000-0000-00004F000000}"/>
    <cellStyle name="40% - Accent4 3 10" xfId="6977" xr:uid="{00000000-0005-0000-0000-0000CE0E0000}"/>
    <cellStyle name="40% - Accent4 3 2" xfId="6978" xr:uid="{00000000-0005-0000-0000-0000CF0E0000}"/>
    <cellStyle name="40% - Accent4 3 2 2" xfId="6979" xr:uid="{00000000-0005-0000-0000-0000D00E0000}"/>
    <cellStyle name="40% - Accent4 3 2 2 2" xfId="6980" xr:uid="{00000000-0005-0000-0000-0000D10E0000}"/>
    <cellStyle name="40% - Accent4 3 2 2 2 2" xfId="6981" xr:uid="{00000000-0005-0000-0000-0000D20E0000}"/>
    <cellStyle name="40% - Accent4 3 2 2 2 2 2" xfId="6982" xr:uid="{00000000-0005-0000-0000-0000D30E0000}"/>
    <cellStyle name="40% - Accent4 3 2 2 2 2 3" xfId="6983" xr:uid="{00000000-0005-0000-0000-0000D40E0000}"/>
    <cellStyle name="40% - Accent4 3 2 2 2 3" xfId="6984" xr:uid="{00000000-0005-0000-0000-0000D50E0000}"/>
    <cellStyle name="40% - Accent4 3 2 2 2 3 2" xfId="6985" xr:uid="{00000000-0005-0000-0000-0000D60E0000}"/>
    <cellStyle name="40% - Accent4 3 2 2 2 4" xfId="6986" xr:uid="{00000000-0005-0000-0000-0000D70E0000}"/>
    <cellStyle name="40% - Accent4 3 2 2 3" xfId="6987" xr:uid="{00000000-0005-0000-0000-0000D80E0000}"/>
    <cellStyle name="40% - Accent4 3 2 2 3 2" xfId="6988" xr:uid="{00000000-0005-0000-0000-0000D90E0000}"/>
    <cellStyle name="40% - Accent4 3 2 2 3 3" xfId="6989" xr:uid="{00000000-0005-0000-0000-0000DA0E0000}"/>
    <cellStyle name="40% - Accent4 3 2 2 4" xfId="6990" xr:uid="{00000000-0005-0000-0000-0000DB0E0000}"/>
    <cellStyle name="40% - Accent4 3 2 2 5" xfId="6991" xr:uid="{00000000-0005-0000-0000-0000DC0E0000}"/>
    <cellStyle name="40% - Accent4 3 2 2 5 2" xfId="6992" xr:uid="{00000000-0005-0000-0000-0000DD0E0000}"/>
    <cellStyle name="40% - Accent4 3 2 2 6" xfId="6993" xr:uid="{00000000-0005-0000-0000-0000DE0E0000}"/>
    <cellStyle name="40% - Accent4 3 2 3" xfId="6994" xr:uid="{00000000-0005-0000-0000-0000DF0E0000}"/>
    <cellStyle name="40% - Accent4 3 2 3 2" xfId="6995" xr:uid="{00000000-0005-0000-0000-0000E00E0000}"/>
    <cellStyle name="40% - Accent4 3 2 3 2 2" xfId="6996" xr:uid="{00000000-0005-0000-0000-0000E10E0000}"/>
    <cellStyle name="40% - Accent4 3 2 3 2 3" xfId="6997" xr:uid="{00000000-0005-0000-0000-0000E20E0000}"/>
    <cellStyle name="40% - Accent4 3 2 3 3" xfId="6998" xr:uid="{00000000-0005-0000-0000-0000E30E0000}"/>
    <cellStyle name="40% - Accent4 3 2 3 3 2" xfId="6999" xr:uid="{00000000-0005-0000-0000-0000E40E0000}"/>
    <cellStyle name="40% - Accent4 3 2 3 4" xfId="7000" xr:uid="{00000000-0005-0000-0000-0000E50E0000}"/>
    <cellStyle name="40% - Accent4 3 2 4" xfId="7001" xr:uid="{00000000-0005-0000-0000-0000E60E0000}"/>
    <cellStyle name="40% - Accent4 3 2 5" xfId="7002" xr:uid="{00000000-0005-0000-0000-0000E70E0000}"/>
    <cellStyle name="40% - Accent4 3 3" xfId="7003" xr:uid="{00000000-0005-0000-0000-0000E80E0000}"/>
    <cellStyle name="40% - Accent4 3 3 2" xfId="7004" xr:uid="{00000000-0005-0000-0000-0000E90E0000}"/>
    <cellStyle name="40% - Accent4 3 3 2 2" xfId="7005" xr:uid="{00000000-0005-0000-0000-0000EA0E0000}"/>
    <cellStyle name="40% - Accent4 3 3 2 3" xfId="7006" xr:uid="{00000000-0005-0000-0000-0000EB0E0000}"/>
    <cellStyle name="40% - Accent4 3 3 2 3 2" xfId="7007" xr:uid="{00000000-0005-0000-0000-0000EC0E0000}"/>
    <cellStyle name="40% - Accent4 3 3 3" xfId="7008" xr:uid="{00000000-0005-0000-0000-0000ED0E0000}"/>
    <cellStyle name="40% - Accent4 3 3 4" xfId="7009" xr:uid="{00000000-0005-0000-0000-0000EE0E0000}"/>
    <cellStyle name="40% - Accent4 3 3 4 2" xfId="7010" xr:uid="{00000000-0005-0000-0000-0000EF0E0000}"/>
    <cellStyle name="40% - Accent4 3 3 5" xfId="7011" xr:uid="{00000000-0005-0000-0000-0000F00E0000}"/>
    <cellStyle name="40% - Accent4 3 4" xfId="7012" xr:uid="{00000000-0005-0000-0000-0000F10E0000}"/>
    <cellStyle name="40% - Accent4 3 4 2" xfId="7013" xr:uid="{00000000-0005-0000-0000-0000F20E0000}"/>
    <cellStyle name="40% - Accent4 3 4 2 2" xfId="7014" xr:uid="{00000000-0005-0000-0000-0000F30E0000}"/>
    <cellStyle name="40% - Accent4 3 4 2 3" xfId="7015" xr:uid="{00000000-0005-0000-0000-0000F40E0000}"/>
    <cellStyle name="40% - Accent4 3 4 3" xfId="7016" xr:uid="{00000000-0005-0000-0000-0000F50E0000}"/>
    <cellStyle name="40% - Accent4 3 4 4" xfId="7017" xr:uid="{00000000-0005-0000-0000-0000F60E0000}"/>
    <cellStyle name="40% - Accent4 3 4 4 2" xfId="7018" xr:uid="{00000000-0005-0000-0000-0000F70E0000}"/>
    <cellStyle name="40% - Accent4 3 4 5" xfId="7019" xr:uid="{00000000-0005-0000-0000-0000F80E0000}"/>
    <cellStyle name="40% - Accent4 3 5" xfId="7020" xr:uid="{00000000-0005-0000-0000-0000F90E0000}"/>
    <cellStyle name="40% - Accent4 3 5 2" xfId="7021" xr:uid="{00000000-0005-0000-0000-0000FA0E0000}"/>
    <cellStyle name="40% - Accent4 3 5 2 2" xfId="7022" xr:uid="{00000000-0005-0000-0000-0000FB0E0000}"/>
    <cellStyle name="40% - Accent4 3 5 2 3" xfId="7023" xr:uid="{00000000-0005-0000-0000-0000FC0E0000}"/>
    <cellStyle name="40% - Accent4 3 5 3" xfId="7024" xr:uid="{00000000-0005-0000-0000-0000FD0E0000}"/>
    <cellStyle name="40% - Accent4 3 5 3 2" xfId="7025" xr:uid="{00000000-0005-0000-0000-0000FE0E0000}"/>
    <cellStyle name="40% - Accent4 3 5 4" xfId="7026" xr:uid="{00000000-0005-0000-0000-0000FF0E0000}"/>
    <cellStyle name="40% - Accent4 3 6" xfId="7027" xr:uid="{00000000-0005-0000-0000-0000000F0000}"/>
    <cellStyle name="40% - Accent4 3 6 2" xfId="7028" xr:uid="{00000000-0005-0000-0000-0000010F0000}"/>
    <cellStyle name="40% - Accent4 3 6 3" xfId="7029" xr:uid="{00000000-0005-0000-0000-0000020F0000}"/>
    <cellStyle name="40% - Accent4 3 7" xfId="7030" xr:uid="{00000000-0005-0000-0000-0000030F0000}"/>
    <cellStyle name="40% - Accent4 3 8" xfId="7031" xr:uid="{00000000-0005-0000-0000-0000040F0000}"/>
    <cellStyle name="40% - Accent4 3 8 2" xfId="7032" xr:uid="{00000000-0005-0000-0000-0000050F0000}"/>
    <cellStyle name="40% - Accent4 3 9" xfId="7033" xr:uid="{00000000-0005-0000-0000-0000060F0000}"/>
    <cellStyle name="40% - Accent4 4" xfId="241" xr:uid="{00000000-0005-0000-0000-000050000000}"/>
    <cellStyle name="40% - Accent4 4 10" xfId="7034" xr:uid="{00000000-0005-0000-0000-0000070F0000}"/>
    <cellStyle name="40% - Accent4 4 2" xfId="7035" xr:uid="{00000000-0005-0000-0000-0000080F0000}"/>
    <cellStyle name="40% - Accent4 4 2 2" xfId="7036" xr:uid="{00000000-0005-0000-0000-0000090F0000}"/>
    <cellStyle name="40% - Accent4 4 2 2 2" xfId="7037" xr:uid="{00000000-0005-0000-0000-00000A0F0000}"/>
    <cellStyle name="40% - Accent4 4 2 2 2 2" xfId="7038" xr:uid="{00000000-0005-0000-0000-00000B0F0000}"/>
    <cellStyle name="40% - Accent4 4 2 2 2 2 2" xfId="7039" xr:uid="{00000000-0005-0000-0000-00000C0F0000}"/>
    <cellStyle name="40% - Accent4 4 2 2 2 2 3" xfId="7040" xr:uid="{00000000-0005-0000-0000-00000D0F0000}"/>
    <cellStyle name="40% - Accent4 4 2 2 2 3" xfId="7041" xr:uid="{00000000-0005-0000-0000-00000E0F0000}"/>
    <cellStyle name="40% - Accent4 4 2 2 2 3 2" xfId="7042" xr:uid="{00000000-0005-0000-0000-00000F0F0000}"/>
    <cellStyle name="40% - Accent4 4 2 2 2 4" xfId="7043" xr:uid="{00000000-0005-0000-0000-0000100F0000}"/>
    <cellStyle name="40% - Accent4 4 2 2 3" xfId="7044" xr:uid="{00000000-0005-0000-0000-0000110F0000}"/>
    <cellStyle name="40% - Accent4 4 2 2 3 2" xfId="7045" xr:uid="{00000000-0005-0000-0000-0000120F0000}"/>
    <cellStyle name="40% - Accent4 4 2 2 3 3" xfId="7046" xr:uid="{00000000-0005-0000-0000-0000130F0000}"/>
    <cellStyle name="40% - Accent4 4 2 2 4" xfId="7047" xr:uid="{00000000-0005-0000-0000-0000140F0000}"/>
    <cellStyle name="40% - Accent4 4 2 2 5" xfId="7048" xr:uid="{00000000-0005-0000-0000-0000150F0000}"/>
    <cellStyle name="40% - Accent4 4 2 2 5 2" xfId="7049" xr:uid="{00000000-0005-0000-0000-0000160F0000}"/>
    <cellStyle name="40% - Accent4 4 2 2 6" xfId="7050" xr:uid="{00000000-0005-0000-0000-0000170F0000}"/>
    <cellStyle name="40% - Accent4 4 2 3" xfId="7051" xr:uid="{00000000-0005-0000-0000-0000180F0000}"/>
    <cellStyle name="40% - Accent4 4 2 3 2" xfId="7052" xr:uid="{00000000-0005-0000-0000-0000190F0000}"/>
    <cellStyle name="40% - Accent4 4 2 3 2 2" xfId="7053" xr:uid="{00000000-0005-0000-0000-00001A0F0000}"/>
    <cellStyle name="40% - Accent4 4 2 3 2 3" xfId="7054" xr:uid="{00000000-0005-0000-0000-00001B0F0000}"/>
    <cellStyle name="40% - Accent4 4 2 3 3" xfId="7055" xr:uid="{00000000-0005-0000-0000-00001C0F0000}"/>
    <cellStyle name="40% - Accent4 4 2 3 3 2" xfId="7056" xr:uid="{00000000-0005-0000-0000-00001D0F0000}"/>
    <cellStyle name="40% - Accent4 4 2 3 4" xfId="7057" xr:uid="{00000000-0005-0000-0000-00001E0F0000}"/>
    <cellStyle name="40% - Accent4 4 2 4" xfId="7058" xr:uid="{00000000-0005-0000-0000-00001F0F0000}"/>
    <cellStyle name="40% - Accent4 4 2 5" xfId="7059" xr:uid="{00000000-0005-0000-0000-0000200F0000}"/>
    <cellStyle name="40% - Accent4 4 3" xfId="7060" xr:uid="{00000000-0005-0000-0000-0000210F0000}"/>
    <cellStyle name="40% - Accent4 4 3 2" xfId="7061" xr:uid="{00000000-0005-0000-0000-0000220F0000}"/>
    <cellStyle name="40% - Accent4 4 3 2 2" xfId="7062" xr:uid="{00000000-0005-0000-0000-0000230F0000}"/>
    <cellStyle name="40% - Accent4 4 3 2 3" xfId="7063" xr:uid="{00000000-0005-0000-0000-0000240F0000}"/>
    <cellStyle name="40% - Accent4 4 3 3" xfId="7064" xr:uid="{00000000-0005-0000-0000-0000250F0000}"/>
    <cellStyle name="40% - Accent4 4 3 4" xfId="7065" xr:uid="{00000000-0005-0000-0000-0000260F0000}"/>
    <cellStyle name="40% - Accent4 4 3 4 2" xfId="7066" xr:uid="{00000000-0005-0000-0000-0000270F0000}"/>
    <cellStyle name="40% - Accent4 4 3 5" xfId="7067" xr:uid="{00000000-0005-0000-0000-0000280F0000}"/>
    <cellStyle name="40% - Accent4 4 4" xfId="7068" xr:uid="{00000000-0005-0000-0000-0000290F0000}"/>
    <cellStyle name="40% - Accent4 4 4 2" xfId="7069" xr:uid="{00000000-0005-0000-0000-00002A0F0000}"/>
    <cellStyle name="40% - Accent4 4 4 2 2" xfId="7070" xr:uid="{00000000-0005-0000-0000-00002B0F0000}"/>
    <cellStyle name="40% - Accent4 4 4 2 3" xfId="7071" xr:uid="{00000000-0005-0000-0000-00002C0F0000}"/>
    <cellStyle name="40% - Accent4 4 4 3" xfId="7072" xr:uid="{00000000-0005-0000-0000-00002D0F0000}"/>
    <cellStyle name="40% - Accent4 4 4 3 2" xfId="7073" xr:uid="{00000000-0005-0000-0000-00002E0F0000}"/>
    <cellStyle name="40% - Accent4 4 4 4" xfId="7074" xr:uid="{00000000-0005-0000-0000-00002F0F0000}"/>
    <cellStyle name="40% - Accent4 4 5" xfId="7075" xr:uid="{00000000-0005-0000-0000-0000300F0000}"/>
    <cellStyle name="40% - Accent4 4 5 2" xfId="7076" xr:uid="{00000000-0005-0000-0000-0000310F0000}"/>
    <cellStyle name="40% - Accent4 4 5 2 2" xfId="7077" xr:uid="{00000000-0005-0000-0000-0000320F0000}"/>
    <cellStyle name="40% - Accent4 4 5 2 3" xfId="7078" xr:uid="{00000000-0005-0000-0000-0000330F0000}"/>
    <cellStyle name="40% - Accent4 4 5 3" xfId="7079" xr:uid="{00000000-0005-0000-0000-0000340F0000}"/>
    <cellStyle name="40% - Accent4 4 5 3 2" xfId="7080" xr:uid="{00000000-0005-0000-0000-0000350F0000}"/>
    <cellStyle name="40% - Accent4 4 5 4" xfId="7081" xr:uid="{00000000-0005-0000-0000-0000360F0000}"/>
    <cellStyle name="40% - Accent4 4 6" xfId="7082" xr:uid="{00000000-0005-0000-0000-0000370F0000}"/>
    <cellStyle name="40% - Accent4 4 6 2" xfId="7083" xr:uid="{00000000-0005-0000-0000-0000380F0000}"/>
    <cellStyle name="40% - Accent4 4 6 3" xfId="7084" xr:uid="{00000000-0005-0000-0000-0000390F0000}"/>
    <cellStyle name="40% - Accent4 4 7" xfId="7085" xr:uid="{00000000-0005-0000-0000-00003A0F0000}"/>
    <cellStyle name="40% - Accent4 4 8" xfId="7086" xr:uid="{00000000-0005-0000-0000-00003B0F0000}"/>
    <cellStyle name="40% - Accent4 4 8 2" xfId="7087" xr:uid="{00000000-0005-0000-0000-00003C0F0000}"/>
    <cellStyle name="40% - Accent4 4 9" xfId="7088" xr:uid="{00000000-0005-0000-0000-00003D0F0000}"/>
    <cellStyle name="40% - Accent4 5" xfId="242" xr:uid="{00000000-0005-0000-0000-000051000000}"/>
    <cellStyle name="40% - Accent4 5 2" xfId="7090" xr:uid="{00000000-0005-0000-0000-00003F0F0000}"/>
    <cellStyle name="40% - Accent4 5 2 2" xfId="7091" xr:uid="{00000000-0005-0000-0000-0000400F0000}"/>
    <cellStyle name="40% - Accent4 5 2 2 2" xfId="7092" xr:uid="{00000000-0005-0000-0000-0000410F0000}"/>
    <cellStyle name="40% - Accent4 5 2 2 2 2" xfId="7093" xr:uid="{00000000-0005-0000-0000-0000420F0000}"/>
    <cellStyle name="40% - Accent4 5 2 2 2 2 2" xfId="7094" xr:uid="{00000000-0005-0000-0000-0000430F0000}"/>
    <cellStyle name="40% - Accent4 5 2 2 2 2 3" xfId="7095" xr:uid="{00000000-0005-0000-0000-0000440F0000}"/>
    <cellStyle name="40% - Accent4 5 2 2 2 3" xfId="7096" xr:uid="{00000000-0005-0000-0000-0000450F0000}"/>
    <cellStyle name="40% - Accent4 5 2 2 2 3 2" xfId="7097" xr:uid="{00000000-0005-0000-0000-0000460F0000}"/>
    <cellStyle name="40% - Accent4 5 2 2 2 4" xfId="7098" xr:uid="{00000000-0005-0000-0000-0000470F0000}"/>
    <cellStyle name="40% - Accent4 5 2 2 3" xfId="7099" xr:uid="{00000000-0005-0000-0000-0000480F0000}"/>
    <cellStyle name="40% - Accent4 5 2 2 3 2" xfId="7100" xr:uid="{00000000-0005-0000-0000-0000490F0000}"/>
    <cellStyle name="40% - Accent4 5 2 2 3 3" xfId="7101" xr:uid="{00000000-0005-0000-0000-00004A0F0000}"/>
    <cellStyle name="40% - Accent4 5 2 2 4" xfId="7102" xr:uid="{00000000-0005-0000-0000-00004B0F0000}"/>
    <cellStyle name="40% - Accent4 5 2 2 5" xfId="7103" xr:uid="{00000000-0005-0000-0000-00004C0F0000}"/>
    <cellStyle name="40% - Accent4 5 2 2 5 2" xfId="7104" xr:uid="{00000000-0005-0000-0000-00004D0F0000}"/>
    <cellStyle name="40% - Accent4 5 2 2 6" xfId="7105" xr:uid="{00000000-0005-0000-0000-00004E0F0000}"/>
    <cellStyle name="40% - Accent4 5 2 3" xfId="7106" xr:uid="{00000000-0005-0000-0000-00004F0F0000}"/>
    <cellStyle name="40% - Accent4 5 2 3 2" xfId="7107" xr:uid="{00000000-0005-0000-0000-0000500F0000}"/>
    <cellStyle name="40% - Accent4 5 2 3 2 2" xfId="7108" xr:uid="{00000000-0005-0000-0000-0000510F0000}"/>
    <cellStyle name="40% - Accent4 5 2 3 2 3" xfId="7109" xr:uid="{00000000-0005-0000-0000-0000520F0000}"/>
    <cellStyle name="40% - Accent4 5 2 3 3" xfId="7110" xr:uid="{00000000-0005-0000-0000-0000530F0000}"/>
    <cellStyle name="40% - Accent4 5 2 3 3 2" xfId="7111" xr:uid="{00000000-0005-0000-0000-0000540F0000}"/>
    <cellStyle name="40% - Accent4 5 2 3 4" xfId="7112" xr:uid="{00000000-0005-0000-0000-0000550F0000}"/>
    <cellStyle name="40% - Accent4 5 2 4" xfId="7113" xr:uid="{00000000-0005-0000-0000-0000560F0000}"/>
    <cellStyle name="40% - Accent4 5 2 5" xfId="7114" xr:uid="{00000000-0005-0000-0000-0000570F0000}"/>
    <cellStyle name="40% - Accent4 5 3" xfId="7115" xr:uid="{00000000-0005-0000-0000-0000580F0000}"/>
    <cellStyle name="40% - Accent4 5 3 2" xfId="7116" xr:uid="{00000000-0005-0000-0000-0000590F0000}"/>
    <cellStyle name="40% - Accent4 5 3 2 2" xfId="7117" xr:uid="{00000000-0005-0000-0000-00005A0F0000}"/>
    <cellStyle name="40% - Accent4 5 3 2 3" xfId="7118" xr:uid="{00000000-0005-0000-0000-00005B0F0000}"/>
    <cellStyle name="40% - Accent4 5 3 3" xfId="7119" xr:uid="{00000000-0005-0000-0000-00005C0F0000}"/>
    <cellStyle name="40% - Accent4 5 3 4" xfId="7120" xr:uid="{00000000-0005-0000-0000-00005D0F0000}"/>
    <cellStyle name="40% - Accent4 5 3 4 2" xfId="7121" xr:uid="{00000000-0005-0000-0000-00005E0F0000}"/>
    <cellStyle name="40% - Accent4 5 3 5" xfId="7122" xr:uid="{00000000-0005-0000-0000-00005F0F0000}"/>
    <cellStyle name="40% - Accent4 5 4" xfId="7123" xr:uid="{00000000-0005-0000-0000-0000600F0000}"/>
    <cellStyle name="40% - Accent4 5 4 2" xfId="7124" xr:uid="{00000000-0005-0000-0000-0000610F0000}"/>
    <cellStyle name="40% - Accent4 5 4 2 2" xfId="7125" xr:uid="{00000000-0005-0000-0000-0000620F0000}"/>
    <cellStyle name="40% - Accent4 5 4 2 3" xfId="7126" xr:uid="{00000000-0005-0000-0000-0000630F0000}"/>
    <cellStyle name="40% - Accent4 5 4 3" xfId="7127" xr:uid="{00000000-0005-0000-0000-0000640F0000}"/>
    <cellStyle name="40% - Accent4 5 4 3 2" xfId="7128" xr:uid="{00000000-0005-0000-0000-0000650F0000}"/>
    <cellStyle name="40% - Accent4 5 4 4" xfId="7129" xr:uid="{00000000-0005-0000-0000-0000660F0000}"/>
    <cellStyle name="40% - Accent4 5 5" xfId="7130" xr:uid="{00000000-0005-0000-0000-0000670F0000}"/>
    <cellStyle name="40% - Accent4 5 5 2" xfId="7131" xr:uid="{00000000-0005-0000-0000-0000680F0000}"/>
    <cellStyle name="40% - Accent4 5 5 3" xfId="7132" xr:uid="{00000000-0005-0000-0000-0000690F0000}"/>
    <cellStyle name="40% - Accent4 5 6" xfId="7133" xr:uid="{00000000-0005-0000-0000-00006A0F0000}"/>
    <cellStyle name="40% - Accent4 5 7" xfId="7134" xr:uid="{00000000-0005-0000-0000-00006B0F0000}"/>
    <cellStyle name="40% - Accent4 5 7 2" xfId="7135" xr:uid="{00000000-0005-0000-0000-00006C0F0000}"/>
    <cellStyle name="40% - Accent4 5 8" xfId="7136" xr:uid="{00000000-0005-0000-0000-00006D0F0000}"/>
    <cellStyle name="40% - Accent4 5 9" xfId="7089" xr:uid="{00000000-0005-0000-0000-00003E0F0000}"/>
    <cellStyle name="40% - Accent4 6" xfId="243" xr:uid="{00000000-0005-0000-0000-000052000000}"/>
    <cellStyle name="40% - Accent4 6 2" xfId="7137" xr:uid="{00000000-0005-0000-0000-00006F0F0000}"/>
    <cellStyle name="40% - Accent4 6 2 2" xfId="7138" xr:uid="{00000000-0005-0000-0000-0000700F0000}"/>
    <cellStyle name="40% - Accent4 6 2 2 2" xfId="7139" xr:uid="{00000000-0005-0000-0000-0000710F0000}"/>
    <cellStyle name="40% - Accent4 6 2 2 2 2" xfId="7140" xr:uid="{00000000-0005-0000-0000-0000720F0000}"/>
    <cellStyle name="40% - Accent4 6 2 2 2 3" xfId="7141" xr:uid="{00000000-0005-0000-0000-0000730F0000}"/>
    <cellStyle name="40% - Accent4 6 2 2 3" xfId="7142" xr:uid="{00000000-0005-0000-0000-0000740F0000}"/>
    <cellStyle name="40% - Accent4 6 2 2 3 2" xfId="7143" xr:uid="{00000000-0005-0000-0000-0000750F0000}"/>
    <cellStyle name="40% - Accent4 6 2 2 4" xfId="7144" xr:uid="{00000000-0005-0000-0000-0000760F0000}"/>
    <cellStyle name="40% - Accent4 6 2 3" xfId="7145" xr:uid="{00000000-0005-0000-0000-0000770F0000}"/>
    <cellStyle name="40% - Accent4 6 2 3 2" xfId="7146" xr:uid="{00000000-0005-0000-0000-0000780F0000}"/>
    <cellStyle name="40% - Accent4 6 2 3 3" xfId="7147" xr:uid="{00000000-0005-0000-0000-0000790F0000}"/>
    <cellStyle name="40% - Accent4 6 2 4" xfId="7148" xr:uid="{00000000-0005-0000-0000-00007A0F0000}"/>
    <cellStyle name="40% - Accent4 6 2 5" xfId="7149" xr:uid="{00000000-0005-0000-0000-00007B0F0000}"/>
    <cellStyle name="40% - Accent4 6 2 5 2" xfId="7150" xr:uid="{00000000-0005-0000-0000-00007C0F0000}"/>
    <cellStyle name="40% - Accent4 6 2 6" xfId="7151" xr:uid="{00000000-0005-0000-0000-00007D0F0000}"/>
    <cellStyle name="40% - Accent4 6 3" xfId="7152" xr:uid="{00000000-0005-0000-0000-00007E0F0000}"/>
    <cellStyle name="40% - Accent4 6 3 2" xfId="7153" xr:uid="{00000000-0005-0000-0000-00007F0F0000}"/>
    <cellStyle name="40% - Accent4 6 3 2 2" xfId="7154" xr:uid="{00000000-0005-0000-0000-0000800F0000}"/>
    <cellStyle name="40% - Accent4 6 3 2 3" xfId="7155" xr:uid="{00000000-0005-0000-0000-0000810F0000}"/>
    <cellStyle name="40% - Accent4 6 3 3" xfId="7156" xr:uid="{00000000-0005-0000-0000-0000820F0000}"/>
    <cellStyle name="40% - Accent4 6 3 3 2" xfId="7157" xr:uid="{00000000-0005-0000-0000-0000830F0000}"/>
    <cellStyle name="40% - Accent4 6 3 4" xfId="7158" xr:uid="{00000000-0005-0000-0000-0000840F0000}"/>
    <cellStyle name="40% - Accent4 6 4" xfId="7159" xr:uid="{00000000-0005-0000-0000-0000850F0000}"/>
    <cellStyle name="40% - Accent4 6 5" xfId="7160" xr:uid="{00000000-0005-0000-0000-0000860F0000}"/>
    <cellStyle name="40% - Accent4 7" xfId="244" xr:uid="{00000000-0005-0000-0000-000053000000}"/>
    <cellStyle name="40% - Accent4 7 2" xfId="7161" xr:uid="{00000000-0005-0000-0000-0000880F0000}"/>
    <cellStyle name="40% - Accent4 7 3" xfId="7162" xr:uid="{00000000-0005-0000-0000-0000890F0000}"/>
    <cellStyle name="40% - Accent4 7 4" xfId="7163" xr:uid="{00000000-0005-0000-0000-00008A0F0000}"/>
    <cellStyle name="40% - Accent4 8" xfId="7164" xr:uid="{00000000-0005-0000-0000-00008B0F0000}"/>
    <cellStyle name="40% - Accent4 8 2" xfId="7165" xr:uid="{00000000-0005-0000-0000-00008C0F0000}"/>
    <cellStyle name="40% - Accent4 8 2 2" xfId="7166" xr:uid="{00000000-0005-0000-0000-00008D0F0000}"/>
    <cellStyle name="40% - Accent4 8 2 3" xfId="7167" xr:uid="{00000000-0005-0000-0000-00008E0F0000}"/>
    <cellStyle name="40% - Accent4 8 2 3 2" xfId="7168" xr:uid="{00000000-0005-0000-0000-00008F0F0000}"/>
    <cellStyle name="40% - Accent4 8 3" xfId="7169" xr:uid="{00000000-0005-0000-0000-0000900F0000}"/>
    <cellStyle name="40% - Accent4 8 4" xfId="7170" xr:uid="{00000000-0005-0000-0000-0000910F0000}"/>
    <cellStyle name="40% - Accent4 8 4 2" xfId="7171" xr:uid="{00000000-0005-0000-0000-0000920F0000}"/>
    <cellStyle name="40% - Accent4 8 5" xfId="7172" xr:uid="{00000000-0005-0000-0000-0000930F0000}"/>
    <cellStyle name="40% - Accent4 9" xfId="7173" xr:uid="{00000000-0005-0000-0000-0000940F0000}"/>
    <cellStyle name="40% - Accent4 9 2" xfId="7174" xr:uid="{00000000-0005-0000-0000-0000950F0000}"/>
    <cellStyle name="40% - Accent4 9 2 2" xfId="7175" xr:uid="{00000000-0005-0000-0000-0000960F0000}"/>
    <cellStyle name="40% - Accent4 9 2 3" xfId="7176" xr:uid="{00000000-0005-0000-0000-0000970F0000}"/>
    <cellStyle name="40% - Accent4 9 3" xfId="7177" xr:uid="{00000000-0005-0000-0000-0000980F0000}"/>
    <cellStyle name="40% - Accent4 9 4" xfId="7178" xr:uid="{00000000-0005-0000-0000-0000990F0000}"/>
    <cellStyle name="40% - Accent4 9 4 2" xfId="7179" xr:uid="{00000000-0005-0000-0000-00009A0F0000}"/>
    <cellStyle name="40% - Accent4 9 5" xfId="7180" xr:uid="{00000000-0005-0000-0000-00009B0F0000}"/>
    <cellStyle name="40% - Accent5" xfId="99" builtinId="47" customBuiltin="1"/>
    <cellStyle name="40% - Accent5 10" xfId="7181" xr:uid="{00000000-0005-0000-0000-00009C0F0000}"/>
    <cellStyle name="40% - Accent5 10 2" xfId="7182" xr:uid="{00000000-0005-0000-0000-00009D0F0000}"/>
    <cellStyle name="40% - Accent5 10 2 2" xfId="7183" xr:uid="{00000000-0005-0000-0000-00009E0F0000}"/>
    <cellStyle name="40% - Accent5 10 2 3" xfId="7184" xr:uid="{00000000-0005-0000-0000-00009F0F0000}"/>
    <cellStyle name="40% - Accent5 10 3" xfId="7185" xr:uid="{00000000-0005-0000-0000-0000A00F0000}"/>
    <cellStyle name="40% - Accent5 10 4" xfId="7186" xr:uid="{00000000-0005-0000-0000-0000A10F0000}"/>
    <cellStyle name="40% - Accent5 10 4 2" xfId="7187" xr:uid="{00000000-0005-0000-0000-0000A20F0000}"/>
    <cellStyle name="40% - Accent5 10 5" xfId="7188" xr:uid="{00000000-0005-0000-0000-0000A30F0000}"/>
    <cellStyle name="40% - Accent5 11" xfId="7189" xr:uid="{00000000-0005-0000-0000-0000A40F0000}"/>
    <cellStyle name="40% - Accent5 11 2" xfId="7190" xr:uid="{00000000-0005-0000-0000-0000A50F0000}"/>
    <cellStyle name="40% - Accent5 11 3" xfId="7191" xr:uid="{00000000-0005-0000-0000-0000A60F0000}"/>
    <cellStyle name="40% - Accent5 11 3 2" xfId="7192" xr:uid="{00000000-0005-0000-0000-0000A70F0000}"/>
    <cellStyle name="40% - Accent5 12" xfId="7193" xr:uid="{00000000-0005-0000-0000-0000A80F0000}"/>
    <cellStyle name="40% - Accent5 12 2" xfId="7194" xr:uid="{00000000-0005-0000-0000-0000A90F0000}"/>
    <cellStyle name="40% - Accent5 12 3" xfId="7195" xr:uid="{00000000-0005-0000-0000-0000AA0F0000}"/>
    <cellStyle name="40% - Accent5 13" xfId="7196" xr:uid="{00000000-0005-0000-0000-0000AB0F0000}"/>
    <cellStyle name="40% - Accent5 13 2" xfId="7197" xr:uid="{00000000-0005-0000-0000-0000AC0F0000}"/>
    <cellStyle name="40% - Accent5 13 3" xfId="7198" xr:uid="{00000000-0005-0000-0000-0000AD0F0000}"/>
    <cellStyle name="40% - Accent5 14" xfId="7199" xr:uid="{00000000-0005-0000-0000-0000AE0F0000}"/>
    <cellStyle name="40% - Accent5 14 2" xfId="7200" xr:uid="{00000000-0005-0000-0000-0000AF0F0000}"/>
    <cellStyle name="40% - Accent5 15" xfId="7201" xr:uid="{00000000-0005-0000-0000-0000B00F0000}"/>
    <cellStyle name="40% - Accent5 16" xfId="7202" xr:uid="{00000000-0005-0000-0000-0000B10F0000}"/>
    <cellStyle name="40% - Accent5 2" xfId="245" xr:uid="{00000000-0005-0000-0000-000054000000}"/>
    <cellStyle name="40% - Accent5 2 2" xfId="7203" xr:uid="{00000000-0005-0000-0000-0000B30F0000}"/>
    <cellStyle name="40% - Accent5 2 3" xfId="7204" xr:uid="{00000000-0005-0000-0000-0000B40F0000}"/>
    <cellStyle name="40% - Accent5 2 3 2" xfId="7205" xr:uid="{00000000-0005-0000-0000-0000B50F0000}"/>
    <cellStyle name="40% - Accent5 2 3 2 2" xfId="7206" xr:uid="{00000000-0005-0000-0000-0000B60F0000}"/>
    <cellStyle name="40% - Accent5 2 3 2 2 2" xfId="7207" xr:uid="{00000000-0005-0000-0000-0000B70F0000}"/>
    <cellStyle name="40% - Accent5 2 3 2 2 2 2" xfId="7208" xr:uid="{00000000-0005-0000-0000-0000B80F0000}"/>
    <cellStyle name="40% - Accent5 2 3 2 2 2 3" xfId="7209" xr:uid="{00000000-0005-0000-0000-0000B90F0000}"/>
    <cellStyle name="40% - Accent5 2 3 2 2 3" xfId="7210" xr:uid="{00000000-0005-0000-0000-0000BA0F0000}"/>
    <cellStyle name="40% - Accent5 2 3 2 2 3 2" xfId="7211" xr:uid="{00000000-0005-0000-0000-0000BB0F0000}"/>
    <cellStyle name="40% - Accent5 2 3 2 2 4" xfId="7212" xr:uid="{00000000-0005-0000-0000-0000BC0F0000}"/>
    <cellStyle name="40% - Accent5 2 3 2 3" xfId="7213" xr:uid="{00000000-0005-0000-0000-0000BD0F0000}"/>
    <cellStyle name="40% - Accent5 2 3 2 3 2" xfId="7214" xr:uid="{00000000-0005-0000-0000-0000BE0F0000}"/>
    <cellStyle name="40% - Accent5 2 3 2 3 2 2" xfId="7215" xr:uid="{00000000-0005-0000-0000-0000BF0F0000}"/>
    <cellStyle name="40% - Accent5 2 3 2 3 2 3" xfId="7216" xr:uid="{00000000-0005-0000-0000-0000C00F0000}"/>
    <cellStyle name="40% - Accent5 2 3 2 3 3" xfId="7217" xr:uid="{00000000-0005-0000-0000-0000C10F0000}"/>
    <cellStyle name="40% - Accent5 2 3 2 3 3 2" xfId="7218" xr:uid="{00000000-0005-0000-0000-0000C20F0000}"/>
    <cellStyle name="40% - Accent5 2 3 2 3 4" xfId="7219" xr:uid="{00000000-0005-0000-0000-0000C30F0000}"/>
    <cellStyle name="40% - Accent5 2 3 2 4" xfId="7220" xr:uid="{00000000-0005-0000-0000-0000C40F0000}"/>
    <cellStyle name="40% - Accent5 2 3 2 4 2" xfId="7221" xr:uid="{00000000-0005-0000-0000-0000C50F0000}"/>
    <cellStyle name="40% - Accent5 2 3 2 4 3" xfId="7222" xr:uid="{00000000-0005-0000-0000-0000C60F0000}"/>
    <cellStyle name="40% - Accent5 2 3 2 5" xfId="7223" xr:uid="{00000000-0005-0000-0000-0000C70F0000}"/>
    <cellStyle name="40% - Accent5 2 3 2 6" xfId="7224" xr:uid="{00000000-0005-0000-0000-0000C80F0000}"/>
    <cellStyle name="40% - Accent5 2 3 2 6 2" xfId="7225" xr:uid="{00000000-0005-0000-0000-0000C90F0000}"/>
    <cellStyle name="40% - Accent5 2 3 2 7" xfId="7226" xr:uid="{00000000-0005-0000-0000-0000CA0F0000}"/>
    <cellStyle name="40% - Accent5 2 3 3" xfId="7227" xr:uid="{00000000-0005-0000-0000-0000CB0F0000}"/>
    <cellStyle name="40% - Accent5 2 3 3 2" xfId="7228" xr:uid="{00000000-0005-0000-0000-0000CC0F0000}"/>
    <cellStyle name="40% - Accent5 2 3 3 2 2" xfId="7229" xr:uid="{00000000-0005-0000-0000-0000CD0F0000}"/>
    <cellStyle name="40% - Accent5 2 3 3 2 3" xfId="7230" xr:uid="{00000000-0005-0000-0000-0000CE0F0000}"/>
    <cellStyle name="40% - Accent5 2 3 3 3" xfId="7231" xr:uid="{00000000-0005-0000-0000-0000CF0F0000}"/>
    <cellStyle name="40% - Accent5 2 3 3 3 2" xfId="7232" xr:uid="{00000000-0005-0000-0000-0000D00F0000}"/>
    <cellStyle name="40% - Accent5 2 3 3 4" xfId="7233" xr:uid="{00000000-0005-0000-0000-0000D10F0000}"/>
    <cellStyle name="40% - Accent5 2 3 4" xfId="7234" xr:uid="{00000000-0005-0000-0000-0000D20F0000}"/>
    <cellStyle name="40% - Accent5 2 3 4 2" xfId="7235" xr:uid="{00000000-0005-0000-0000-0000D30F0000}"/>
    <cellStyle name="40% - Accent5 2 3 4 2 2" xfId="7236" xr:uid="{00000000-0005-0000-0000-0000D40F0000}"/>
    <cellStyle name="40% - Accent5 2 3 4 2 3" xfId="7237" xr:uid="{00000000-0005-0000-0000-0000D50F0000}"/>
    <cellStyle name="40% - Accent5 2 3 4 3" xfId="7238" xr:uid="{00000000-0005-0000-0000-0000D60F0000}"/>
    <cellStyle name="40% - Accent5 2 3 4 3 2" xfId="7239" xr:uid="{00000000-0005-0000-0000-0000D70F0000}"/>
    <cellStyle name="40% - Accent5 2 3 4 4" xfId="7240" xr:uid="{00000000-0005-0000-0000-0000D80F0000}"/>
    <cellStyle name="40% - Accent5 2 3 5" xfId="7241" xr:uid="{00000000-0005-0000-0000-0000D90F0000}"/>
    <cellStyle name="40% - Accent5 2 3 5 2" xfId="7242" xr:uid="{00000000-0005-0000-0000-0000DA0F0000}"/>
    <cellStyle name="40% - Accent5 2 3 5 3" xfId="7243" xr:uid="{00000000-0005-0000-0000-0000DB0F0000}"/>
    <cellStyle name="40% - Accent5 2 3 6" xfId="7244" xr:uid="{00000000-0005-0000-0000-0000DC0F0000}"/>
    <cellStyle name="40% - Accent5 2 3 7" xfId="7245" xr:uid="{00000000-0005-0000-0000-0000DD0F0000}"/>
    <cellStyle name="40% - Accent5 2 3 7 2" xfId="7246" xr:uid="{00000000-0005-0000-0000-0000DE0F0000}"/>
    <cellStyle name="40% - Accent5 2 3 8" xfId="7247" xr:uid="{00000000-0005-0000-0000-0000DF0F0000}"/>
    <cellStyle name="40% - Accent5 2 4" xfId="7248" xr:uid="{00000000-0005-0000-0000-0000E00F0000}"/>
    <cellStyle name="40% - Accent5 2 4 2" xfId="7249" xr:uid="{00000000-0005-0000-0000-0000E10F0000}"/>
    <cellStyle name="40% - Accent5 2 4 2 2" xfId="7250" xr:uid="{00000000-0005-0000-0000-0000E20F0000}"/>
    <cellStyle name="40% - Accent5 2 4 2 2 2" xfId="7251" xr:uid="{00000000-0005-0000-0000-0000E30F0000}"/>
    <cellStyle name="40% - Accent5 2 4 2 2 2 2" xfId="7252" xr:uid="{00000000-0005-0000-0000-0000E40F0000}"/>
    <cellStyle name="40% - Accent5 2 4 2 2 2 3" xfId="7253" xr:uid="{00000000-0005-0000-0000-0000E50F0000}"/>
    <cellStyle name="40% - Accent5 2 4 2 2 3" xfId="7254" xr:uid="{00000000-0005-0000-0000-0000E60F0000}"/>
    <cellStyle name="40% - Accent5 2 4 2 2 3 2" xfId="7255" xr:uid="{00000000-0005-0000-0000-0000E70F0000}"/>
    <cellStyle name="40% - Accent5 2 4 2 2 4" xfId="7256" xr:uid="{00000000-0005-0000-0000-0000E80F0000}"/>
    <cellStyle name="40% - Accent5 2 4 2 3" xfId="7257" xr:uid="{00000000-0005-0000-0000-0000E90F0000}"/>
    <cellStyle name="40% - Accent5 2 4 2 3 2" xfId="7258" xr:uid="{00000000-0005-0000-0000-0000EA0F0000}"/>
    <cellStyle name="40% - Accent5 2 4 2 3 2 2" xfId="7259" xr:uid="{00000000-0005-0000-0000-0000EB0F0000}"/>
    <cellStyle name="40% - Accent5 2 4 2 3 2 3" xfId="7260" xr:uid="{00000000-0005-0000-0000-0000EC0F0000}"/>
    <cellStyle name="40% - Accent5 2 4 2 3 3" xfId="7261" xr:uid="{00000000-0005-0000-0000-0000ED0F0000}"/>
    <cellStyle name="40% - Accent5 2 4 2 3 3 2" xfId="7262" xr:uid="{00000000-0005-0000-0000-0000EE0F0000}"/>
    <cellStyle name="40% - Accent5 2 4 2 3 4" xfId="7263" xr:uid="{00000000-0005-0000-0000-0000EF0F0000}"/>
    <cellStyle name="40% - Accent5 2 4 2 4" xfId="7264" xr:uid="{00000000-0005-0000-0000-0000F00F0000}"/>
    <cellStyle name="40% - Accent5 2 4 2 4 2" xfId="7265" xr:uid="{00000000-0005-0000-0000-0000F10F0000}"/>
    <cellStyle name="40% - Accent5 2 4 2 4 3" xfId="7266" xr:uid="{00000000-0005-0000-0000-0000F20F0000}"/>
    <cellStyle name="40% - Accent5 2 4 2 5" xfId="7267" xr:uid="{00000000-0005-0000-0000-0000F30F0000}"/>
    <cellStyle name="40% - Accent5 2 4 2 6" xfId="7268" xr:uid="{00000000-0005-0000-0000-0000F40F0000}"/>
    <cellStyle name="40% - Accent5 2 4 2 6 2" xfId="7269" xr:uid="{00000000-0005-0000-0000-0000F50F0000}"/>
    <cellStyle name="40% - Accent5 2 4 2 7" xfId="7270" xr:uid="{00000000-0005-0000-0000-0000F60F0000}"/>
    <cellStyle name="40% - Accent5 2 4 3" xfId="7271" xr:uid="{00000000-0005-0000-0000-0000F70F0000}"/>
    <cellStyle name="40% - Accent5 2 4 3 2" xfId="7272" xr:uid="{00000000-0005-0000-0000-0000F80F0000}"/>
    <cellStyle name="40% - Accent5 2 4 3 2 2" xfId="7273" xr:uid="{00000000-0005-0000-0000-0000F90F0000}"/>
    <cellStyle name="40% - Accent5 2 4 3 2 3" xfId="7274" xr:uid="{00000000-0005-0000-0000-0000FA0F0000}"/>
    <cellStyle name="40% - Accent5 2 4 3 3" xfId="7275" xr:uid="{00000000-0005-0000-0000-0000FB0F0000}"/>
    <cellStyle name="40% - Accent5 2 4 3 3 2" xfId="7276" xr:uid="{00000000-0005-0000-0000-0000FC0F0000}"/>
    <cellStyle name="40% - Accent5 2 4 3 4" xfId="7277" xr:uid="{00000000-0005-0000-0000-0000FD0F0000}"/>
    <cellStyle name="40% - Accent5 2 4 4" xfId="7278" xr:uid="{00000000-0005-0000-0000-0000FE0F0000}"/>
    <cellStyle name="40% - Accent5 2 4 4 2" xfId="7279" xr:uid="{00000000-0005-0000-0000-0000FF0F0000}"/>
    <cellStyle name="40% - Accent5 2 4 4 2 2" xfId="7280" xr:uid="{00000000-0005-0000-0000-000000100000}"/>
    <cellStyle name="40% - Accent5 2 4 4 2 3" xfId="7281" xr:uid="{00000000-0005-0000-0000-000001100000}"/>
    <cellStyle name="40% - Accent5 2 4 4 3" xfId="7282" xr:uid="{00000000-0005-0000-0000-000002100000}"/>
    <cellStyle name="40% - Accent5 2 4 4 3 2" xfId="7283" xr:uid="{00000000-0005-0000-0000-000003100000}"/>
    <cellStyle name="40% - Accent5 2 4 4 4" xfId="7284" xr:uid="{00000000-0005-0000-0000-000004100000}"/>
    <cellStyle name="40% - Accent5 2 4 5" xfId="7285" xr:uid="{00000000-0005-0000-0000-000005100000}"/>
    <cellStyle name="40% - Accent5 2 4 5 2" xfId="7286" xr:uid="{00000000-0005-0000-0000-000006100000}"/>
    <cellStyle name="40% - Accent5 2 4 5 3" xfId="7287" xr:uid="{00000000-0005-0000-0000-000007100000}"/>
    <cellStyle name="40% - Accent5 2 4 6" xfId="7288" xr:uid="{00000000-0005-0000-0000-000008100000}"/>
    <cellStyle name="40% - Accent5 2 4 7" xfId="7289" xr:uid="{00000000-0005-0000-0000-000009100000}"/>
    <cellStyle name="40% - Accent5 2 4 7 2" xfId="7290" xr:uid="{00000000-0005-0000-0000-00000A100000}"/>
    <cellStyle name="40% - Accent5 2 4 8" xfId="7291" xr:uid="{00000000-0005-0000-0000-00000B100000}"/>
    <cellStyle name="40% - Accent5 2 5" xfId="7292" xr:uid="{00000000-0005-0000-0000-00000C100000}"/>
    <cellStyle name="40% - Accent5 2 5 2" xfId="7293" xr:uid="{00000000-0005-0000-0000-00000D100000}"/>
    <cellStyle name="40% - Accent5 2 5 2 2" xfId="7294" xr:uid="{00000000-0005-0000-0000-00000E100000}"/>
    <cellStyle name="40% - Accent5 2 5 2 2 2" xfId="7295" xr:uid="{00000000-0005-0000-0000-00000F100000}"/>
    <cellStyle name="40% - Accent5 2 5 2 2 2 2" xfId="7296" xr:uid="{00000000-0005-0000-0000-000010100000}"/>
    <cellStyle name="40% - Accent5 2 5 2 2 2 3" xfId="7297" xr:uid="{00000000-0005-0000-0000-000011100000}"/>
    <cellStyle name="40% - Accent5 2 5 2 2 3" xfId="7298" xr:uid="{00000000-0005-0000-0000-000012100000}"/>
    <cellStyle name="40% - Accent5 2 5 2 2 3 2" xfId="7299" xr:uid="{00000000-0005-0000-0000-000013100000}"/>
    <cellStyle name="40% - Accent5 2 5 2 2 4" xfId="7300" xr:uid="{00000000-0005-0000-0000-000014100000}"/>
    <cellStyle name="40% - Accent5 2 5 2 3" xfId="7301" xr:uid="{00000000-0005-0000-0000-000015100000}"/>
    <cellStyle name="40% - Accent5 2 5 2 3 2" xfId="7302" xr:uid="{00000000-0005-0000-0000-000016100000}"/>
    <cellStyle name="40% - Accent5 2 5 2 3 2 2" xfId="7303" xr:uid="{00000000-0005-0000-0000-000017100000}"/>
    <cellStyle name="40% - Accent5 2 5 2 3 2 3" xfId="7304" xr:uid="{00000000-0005-0000-0000-000018100000}"/>
    <cellStyle name="40% - Accent5 2 5 2 3 3" xfId="7305" xr:uid="{00000000-0005-0000-0000-000019100000}"/>
    <cellStyle name="40% - Accent5 2 5 2 3 3 2" xfId="7306" xr:uid="{00000000-0005-0000-0000-00001A100000}"/>
    <cellStyle name="40% - Accent5 2 5 2 3 4" xfId="7307" xr:uid="{00000000-0005-0000-0000-00001B100000}"/>
    <cellStyle name="40% - Accent5 2 5 2 4" xfId="7308" xr:uid="{00000000-0005-0000-0000-00001C100000}"/>
    <cellStyle name="40% - Accent5 2 5 2 4 2" xfId="7309" xr:uid="{00000000-0005-0000-0000-00001D100000}"/>
    <cellStyle name="40% - Accent5 2 5 2 4 3" xfId="7310" xr:uid="{00000000-0005-0000-0000-00001E100000}"/>
    <cellStyle name="40% - Accent5 2 5 2 5" xfId="7311" xr:uid="{00000000-0005-0000-0000-00001F100000}"/>
    <cellStyle name="40% - Accent5 2 5 2 6" xfId="7312" xr:uid="{00000000-0005-0000-0000-000020100000}"/>
    <cellStyle name="40% - Accent5 2 5 2 6 2" xfId="7313" xr:uid="{00000000-0005-0000-0000-000021100000}"/>
    <cellStyle name="40% - Accent5 2 5 2 7" xfId="7314" xr:uid="{00000000-0005-0000-0000-000022100000}"/>
    <cellStyle name="40% - Accent5 2 5 3" xfId="7315" xr:uid="{00000000-0005-0000-0000-000023100000}"/>
    <cellStyle name="40% - Accent5 2 5 3 2" xfId="7316" xr:uid="{00000000-0005-0000-0000-000024100000}"/>
    <cellStyle name="40% - Accent5 2 5 3 2 2" xfId="7317" xr:uid="{00000000-0005-0000-0000-000025100000}"/>
    <cellStyle name="40% - Accent5 2 5 3 2 3" xfId="7318" xr:uid="{00000000-0005-0000-0000-000026100000}"/>
    <cellStyle name="40% - Accent5 2 5 3 3" xfId="7319" xr:uid="{00000000-0005-0000-0000-000027100000}"/>
    <cellStyle name="40% - Accent5 2 5 3 3 2" xfId="7320" xr:uid="{00000000-0005-0000-0000-000028100000}"/>
    <cellStyle name="40% - Accent5 2 5 3 4" xfId="7321" xr:uid="{00000000-0005-0000-0000-000029100000}"/>
    <cellStyle name="40% - Accent5 2 5 4" xfId="7322" xr:uid="{00000000-0005-0000-0000-00002A100000}"/>
    <cellStyle name="40% - Accent5 2 5 4 2" xfId="7323" xr:uid="{00000000-0005-0000-0000-00002B100000}"/>
    <cellStyle name="40% - Accent5 2 5 4 2 2" xfId="7324" xr:uid="{00000000-0005-0000-0000-00002C100000}"/>
    <cellStyle name="40% - Accent5 2 5 4 2 3" xfId="7325" xr:uid="{00000000-0005-0000-0000-00002D100000}"/>
    <cellStyle name="40% - Accent5 2 5 4 3" xfId="7326" xr:uid="{00000000-0005-0000-0000-00002E100000}"/>
    <cellStyle name="40% - Accent5 2 5 4 3 2" xfId="7327" xr:uid="{00000000-0005-0000-0000-00002F100000}"/>
    <cellStyle name="40% - Accent5 2 5 4 4" xfId="7328" xr:uid="{00000000-0005-0000-0000-000030100000}"/>
    <cellStyle name="40% - Accent5 2 5 5" xfId="7329" xr:uid="{00000000-0005-0000-0000-000031100000}"/>
    <cellStyle name="40% - Accent5 2 5 5 2" xfId="7330" xr:uid="{00000000-0005-0000-0000-000032100000}"/>
    <cellStyle name="40% - Accent5 2 5 5 3" xfId="7331" xr:uid="{00000000-0005-0000-0000-000033100000}"/>
    <cellStyle name="40% - Accent5 2 5 6" xfId="7332" xr:uid="{00000000-0005-0000-0000-000034100000}"/>
    <cellStyle name="40% - Accent5 2 5 7" xfId="7333" xr:uid="{00000000-0005-0000-0000-000035100000}"/>
    <cellStyle name="40% - Accent5 2 5 7 2" xfId="7334" xr:uid="{00000000-0005-0000-0000-000036100000}"/>
    <cellStyle name="40% - Accent5 2 5 8" xfId="7335" xr:uid="{00000000-0005-0000-0000-000037100000}"/>
    <cellStyle name="40% - Accent5 2 6" xfId="7336" xr:uid="{00000000-0005-0000-0000-000038100000}"/>
    <cellStyle name="40% - Accent5 2 6 2" xfId="7337" xr:uid="{00000000-0005-0000-0000-000039100000}"/>
    <cellStyle name="40% - Accent5 2 6 2 2" xfId="7338" xr:uid="{00000000-0005-0000-0000-00003A100000}"/>
    <cellStyle name="40% - Accent5 2 6 2 2 2" xfId="7339" xr:uid="{00000000-0005-0000-0000-00003B100000}"/>
    <cellStyle name="40% - Accent5 2 6 2 2 2 2" xfId="7340" xr:uid="{00000000-0005-0000-0000-00003C100000}"/>
    <cellStyle name="40% - Accent5 2 6 2 2 2 3" xfId="7341" xr:uid="{00000000-0005-0000-0000-00003D100000}"/>
    <cellStyle name="40% - Accent5 2 6 2 2 3" xfId="7342" xr:uid="{00000000-0005-0000-0000-00003E100000}"/>
    <cellStyle name="40% - Accent5 2 6 2 2 3 2" xfId="7343" xr:uid="{00000000-0005-0000-0000-00003F100000}"/>
    <cellStyle name="40% - Accent5 2 6 2 2 4" xfId="7344" xr:uid="{00000000-0005-0000-0000-000040100000}"/>
    <cellStyle name="40% - Accent5 2 6 2 3" xfId="7345" xr:uid="{00000000-0005-0000-0000-000041100000}"/>
    <cellStyle name="40% - Accent5 2 6 2 3 2" xfId="7346" xr:uid="{00000000-0005-0000-0000-000042100000}"/>
    <cellStyle name="40% - Accent5 2 6 2 3 2 2" xfId="7347" xr:uid="{00000000-0005-0000-0000-000043100000}"/>
    <cellStyle name="40% - Accent5 2 6 2 3 2 3" xfId="7348" xr:uid="{00000000-0005-0000-0000-000044100000}"/>
    <cellStyle name="40% - Accent5 2 6 2 3 3" xfId="7349" xr:uid="{00000000-0005-0000-0000-000045100000}"/>
    <cellStyle name="40% - Accent5 2 6 2 3 3 2" xfId="7350" xr:uid="{00000000-0005-0000-0000-000046100000}"/>
    <cellStyle name="40% - Accent5 2 6 2 3 4" xfId="7351" xr:uid="{00000000-0005-0000-0000-000047100000}"/>
    <cellStyle name="40% - Accent5 2 6 2 4" xfId="7352" xr:uid="{00000000-0005-0000-0000-000048100000}"/>
    <cellStyle name="40% - Accent5 2 6 2 4 2" xfId="7353" xr:uid="{00000000-0005-0000-0000-000049100000}"/>
    <cellStyle name="40% - Accent5 2 6 2 4 3" xfId="7354" xr:uid="{00000000-0005-0000-0000-00004A100000}"/>
    <cellStyle name="40% - Accent5 2 6 2 5" xfId="7355" xr:uid="{00000000-0005-0000-0000-00004B100000}"/>
    <cellStyle name="40% - Accent5 2 6 2 6" xfId="7356" xr:uid="{00000000-0005-0000-0000-00004C100000}"/>
    <cellStyle name="40% - Accent5 2 6 2 6 2" xfId="7357" xr:uid="{00000000-0005-0000-0000-00004D100000}"/>
    <cellStyle name="40% - Accent5 2 6 2 7" xfId="7358" xr:uid="{00000000-0005-0000-0000-00004E100000}"/>
    <cellStyle name="40% - Accent5 2 6 3" xfId="7359" xr:uid="{00000000-0005-0000-0000-00004F100000}"/>
    <cellStyle name="40% - Accent5 2 6 3 2" xfId="7360" xr:uid="{00000000-0005-0000-0000-000050100000}"/>
    <cellStyle name="40% - Accent5 2 6 3 2 2" xfId="7361" xr:uid="{00000000-0005-0000-0000-000051100000}"/>
    <cellStyle name="40% - Accent5 2 6 3 2 3" xfId="7362" xr:uid="{00000000-0005-0000-0000-000052100000}"/>
    <cellStyle name="40% - Accent5 2 6 3 3" xfId="7363" xr:uid="{00000000-0005-0000-0000-000053100000}"/>
    <cellStyle name="40% - Accent5 2 6 3 3 2" xfId="7364" xr:uid="{00000000-0005-0000-0000-000054100000}"/>
    <cellStyle name="40% - Accent5 2 6 3 4" xfId="7365" xr:uid="{00000000-0005-0000-0000-000055100000}"/>
    <cellStyle name="40% - Accent5 2 6 4" xfId="7366" xr:uid="{00000000-0005-0000-0000-000056100000}"/>
    <cellStyle name="40% - Accent5 2 6 4 2" xfId="7367" xr:uid="{00000000-0005-0000-0000-000057100000}"/>
    <cellStyle name="40% - Accent5 2 6 4 2 2" xfId="7368" xr:uid="{00000000-0005-0000-0000-000058100000}"/>
    <cellStyle name="40% - Accent5 2 6 4 2 3" xfId="7369" xr:uid="{00000000-0005-0000-0000-000059100000}"/>
    <cellStyle name="40% - Accent5 2 6 4 3" xfId="7370" xr:uid="{00000000-0005-0000-0000-00005A100000}"/>
    <cellStyle name="40% - Accent5 2 6 4 3 2" xfId="7371" xr:uid="{00000000-0005-0000-0000-00005B100000}"/>
    <cellStyle name="40% - Accent5 2 6 4 4" xfId="7372" xr:uid="{00000000-0005-0000-0000-00005C100000}"/>
    <cellStyle name="40% - Accent5 2 6 5" xfId="7373" xr:uid="{00000000-0005-0000-0000-00005D100000}"/>
    <cellStyle name="40% - Accent5 2 6 5 2" xfId="7374" xr:uid="{00000000-0005-0000-0000-00005E100000}"/>
    <cellStyle name="40% - Accent5 2 6 5 3" xfId="7375" xr:uid="{00000000-0005-0000-0000-00005F100000}"/>
    <cellStyle name="40% - Accent5 2 6 6" xfId="7376" xr:uid="{00000000-0005-0000-0000-000060100000}"/>
    <cellStyle name="40% - Accent5 2 6 7" xfId="7377" xr:uid="{00000000-0005-0000-0000-000061100000}"/>
    <cellStyle name="40% - Accent5 2 6 7 2" xfId="7378" xr:uid="{00000000-0005-0000-0000-000062100000}"/>
    <cellStyle name="40% - Accent5 2 6 8" xfId="7379" xr:uid="{00000000-0005-0000-0000-000063100000}"/>
    <cellStyle name="40% - Accent5 2 7" xfId="7380" xr:uid="{00000000-0005-0000-0000-000064100000}"/>
    <cellStyle name="40% - Accent5 2 7 2" xfId="7381" xr:uid="{00000000-0005-0000-0000-000065100000}"/>
    <cellStyle name="40% - Accent5 2 7 2 2" xfId="7382" xr:uid="{00000000-0005-0000-0000-000066100000}"/>
    <cellStyle name="40% - Accent5 2 7 2 3" xfId="7383" xr:uid="{00000000-0005-0000-0000-000067100000}"/>
    <cellStyle name="40% - Accent5 2 7 3" xfId="7384" xr:uid="{00000000-0005-0000-0000-000068100000}"/>
    <cellStyle name="40% - Accent5 2 7 3 2" xfId="7385" xr:uid="{00000000-0005-0000-0000-000069100000}"/>
    <cellStyle name="40% - Accent5 2 7 4" xfId="7386" xr:uid="{00000000-0005-0000-0000-00006A100000}"/>
    <cellStyle name="40% - Accent5 3" xfId="246" xr:uid="{00000000-0005-0000-0000-000055000000}"/>
    <cellStyle name="40% - Accent5 3 10" xfId="7387" xr:uid="{00000000-0005-0000-0000-00006B100000}"/>
    <cellStyle name="40% - Accent5 3 2" xfId="7388" xr:uid="{00000000-0005-0000-0000-00006C100000}"/>
    <cellStyle name="40% - Accent5 3 2 2" xfId="7389" xr:uid="{00000000-0005-0000-0000-00006D100000}"/>
    <cellStyle name="40% - Accent5 3 2 2 2" xfId="7390" xr:uid="{00000000-0005-0000-0000-00006E100000}"/>
    <cellStyle name="40% - Accent5 3 2 2 2 2" xfId="7391" xr:uid="{00000000-0005-0000-0000-00006F100000}"/>
    <cellStyle name="40% - Accent5 3 2 2 2 2 2" xfId="7392" xr:uid="{00000000-0005-0000-0000-000070100000}"/>
    <cellStyle name="40% - Accent5 3 2 2 2 2 3" xfId="7393" xr:uid="{00000000-0005-0000-0000-000071100000}"/>
    <cellStyle name="40% - Accent5 3 2 2 2 3" xfId="7394" xr:uid="{00000000-0005-0000-0000-000072100000}"/>
    <cellStyle name="40% - Accent5 3 2 2 2 3 2" xfId="7395" xr:uid="{00000000-0005-0000-0000-000073100000}"/>
    <cellStyle name="40% - Accent5 3 2 2 2 4" xfId="7396" xr:uid="{00000000-0005-0000-0000-000074100000}"/>
    <cellStyle name="40% - Accent5 3 2 2 3" xfId="7397" xr:uid="{00000000-0005-0000-0000-000075100000}"/>
    <cellStyle name="40% - Accent5 3 2 2 3 2" xfId="7398" xr:uid="{00000000-0005-0000-0000-000076100000}"/>
    <cellStyle name="40% - Accent5 3 2 2 3 3" xfId="7399" xr:uid="{00000000-0005-0000-0000-000077100000}"/>
    <cellStyle name="40% - Accent5 3 2 2 4" xfId="7400" xr:uid="{00000000-0005-0000-0000-000078100000}"/>
    <cellStyle name="40% - Accent5 3 2 2 5" xfId="7401" xr:uid="{00000000-0005-0000-0000-000079100000}"/>
    <cellStyle name="40% - Accent5 3 2 2 5 2" xfId="7402" xr:uid="{00000000-0005-0000-0000-00007A100000}"/>
    <cellStyle name="40% - Accent5 3 2 2 6" xfId="7403" xr:uid="{00000000-0005-0000-0000-00007B100000}"/>
    <cellStyle name="40% - Accent5 3 2 3" xfId="7404" xr:uid="{00000000-0005-0000-0000-00007C100000}"/>
    <cellStyle name="40% - Accent5 3 2 3 2" xfId="7405" xr:uid="{00000000-0005-0000-0000-00007D100000}"/>
    <cellStyle name="40% - Accent5 3 2 3 2 2" xfId="7406" xr:uid="{00000000-0005-0000-0000-00007E100000}"/>
    <cellStyle name="40% - Accent5 3 2 3 2 3" xfId="7407" xr:uid="{00000000-0005-0000-0000-00007F100000}"/>
    <cellStyle name="40% - Accent5 3 2 3 3" xfId="7408" xr:uid="{00000000-0005-0000-0000-000080100000}"/>
    <cellStyle name="40% - Accent5 3 2 3 3 2" xfId="7409" xr:uid="{00000000-0005-0000-0000-000081100000}"/>
    <cellStyle name="40% - Accent5 3 2 3 4" xfId="7410" xr:uid="{00000000-0005-0000-0000-000082100000}"/>
    <cellStyle name="40% - Accent5 3 2 4" xfId="7411" xr:uid="{00000000-0005-0000-0000-000083100000}"/>
    <cellStyle name="40% - Accent5 3 2 5" xfId="7412" xr:uid="{00000000-0005-0000-0000-000084100000}"/>
    <cellStyle name="40% - Accent5 3 3" xfId="7413" xr:uid="{00000000-0005-0000-0000-000085100000}"/>
    <cellStyle name="40% - Accent5 3 3 2" xfId="7414" xr:uid="{00000000-0005-0000-0000-000086100000}"/>
    <cellStyle name="40% - Accent5 3 3 2 2" xfId="7415" xr:uid="{00000000-0005-0000-0000-000087100000}"/>
    <cellStyle name="40% - Accent5 3 3 2 3" xfId="7416" xr:uid="{00000000-0005-0000-0000-000088100000}"/>
    <cellStyle name="40% - Accent5 3 3 2 3 2" xfId="7417" xr:uid="{00000000-0005-0000-0000-000089100000}"/>
    <cellStyle name="40% - Accent5 3 3 3" xfId="7418" xr:uid="{00000000-0005-0000-0000-00008A100000}"/>
    <cellStyle name="40% - Accent5 3 3 4" xfId="7419" xr:uid="{00000000-0005-0000-0000-00008B100000}"/>
    <cellStyle name="40% - Accent5 3 3 4 2" xfId="7420" xr:uid="{00000000-0005-0000-0000-00008C100000}"/>
    <cellStyle name="40% - Accent5 3 3 5" xfId="7421" xr:uid="{00000000-0005-0000-0000-00008D100000}"/>
    <cellStyle name="40% - Accent5 3 4" xfId="7422" xr:uid="{00000000-0005-0000-0000-00008E100000}"/>
    <cellStyle name="40% - Accent5 3 4 2" xfId="7423" xr:uid="{00000000-0005-0000-0000-00008F100000}"/>
    <cellStyle name="40% - Accent5 3 4 2 2" xfId="7424" xr:uid="{00000000-0005-0000-0000-000090100000}"/>
    <cellStyle name="40% - Accent5 3 4 2 3" xfId="7425" xr:uid="{00000000-0005-0000-0000-000091100000}"/>
    <cellStyle name="40% - Accent5 3 4 3" xfId="7426" xr:uid="{00000000-0005-0000-0000-000092100000}"/>
    <cellStyle name="40% - Accent5 3 4 4" xfId="7427" xr:uid="{00000000-0005-0000-0000-000093100000}"/>
    <cellStyle name="40% - Accent5 3 4 4 2" xfId="7428" xr:uid="{00000000-0005-0000-0000-000094100000}"/>
    <cellStyle name="40% - Accent5 3 4 5" xfId="7429" xr:uid="{00000000-0005-0000-0000-000095100000}"/>
    <cellStyle name="40% - Accent5 3 5" xfId="7430" xr:uid="{00000000-0005-0000-0000-000096100000}"/>
    <cellStyle name="40% - Accent5 3 5 2" xfId="7431" xr:uid="{00000000-0005-0000-0000-000097100000}"/>
    <cellStyle name="40% - Accent5 3 5 2 2" xfId="7432" xr:uid="{00000000-0005-0000-0000-000098100000}"/>
    <cellStyle name="40% - Accent5 3 5 2 3" xfId="7433" xr:uid="{00000000-0005-0000-0000-000099100000}"/>
    <cellStyle name="40% - Accent5 3 5 3" xfId="7434" xr:uid="{00000000-0005-0000-0000-00009A100000}"/>
    <cellStyle name="40% - Accent5 3 5 3 2" xfId="7435" xr:uid="{00000000-0005-0000-0000-00009B100000}"/>
    <cellStyle name="40% - Accent5 3 5 4" xfId="7436" xr:uid="{00000000-0005-0000-0000-00009C100000}"/>
    <cellStyle name="40% - Accent5 3 6" xfId="7437" xr:uid="{00000000-0005-0000-0000-00009D100000}"/>
    <cellStyle name="40% - Accent5 3 6 2" xfId="7438" xr:uid="{00000000-0005-0000-0000-00009E100000}"/>
    <cellStyle name="40% - Accent5 3 6 3" xfId="7439" xr:uid="{00000000-0005-0000-0000-00009F100000}"/>
    <cellStyle name="40% - Accent5 3 7" xfId="7440" xr:uid="{00000000-0005-0000-0000-0000A0100000}"/>
    <cellStyle name="40% - Accent5 3 8" xfId="7441" xr:uid="{00000000-0005-0000-0000-0000A1100000}"/>
    <cellStyle name="40% - Accent5 3 8 2" xfId="7442" xr:uid="{00000000-0005-0000-0000-0000A2100000}"/>
    <cellStyle name="40% - Accent5 3 9" xfId="7443" xr:uid="{00000000-0005-0000-0000-0000A3100000}"/>
    <cellStyle name="40% - Accent5 4" xfId="247" xr:uid="{00000000-0005-0000-0000-000056000000}"/>
    <cellStyle name="40% - Accent5 4 10" xfId="7444" xr:uid="{00000000-0005-0000-0000-0000A4100000}"/>
    <cellStyle name="40% - Accent5 4 2" xfId="7445" xr:uid="{00000000-0005-0000-0000-0000A5100000}"/>
    <cellStyle name="40% - Accent5 4 2 2" xfId="7446" xr:uid="{00000000-0005-0000-0000-0000A6100000}"/>
    <cellStyle name="40% - Accent5 4 2 2 2" xfId="7447" xr:uid="{00000000-0005-0000-0000-0000A7100000}"/>
    <cellStyle name="40% - Accent5 4 2 2 2 2" xfId="7448" xr:uid="{00000000-0005-0000-0000-0000A8100000}"/>
    <cellStyle name="40% - Accent5 4 2 2 2 2 2" xfId="7449" xr:uid="{00000000-0005-0000-0000-0000A9100000}"/>
    <cellStyle name="40% - Accent5 4 2 2 2 2 3" xfId="7450" xr:uid="{00000000-0005-0000-0000-0000AA100000}"/>
    <cellStyle name="40% - Accent5 4 2 2 2 3" xfId="7451" xr:uid="{00000000-0005-0000-0000-0000AB100000}"/>
    <cellStyle name="40% - Accent5 4 2 2 2 3 2" xfId="7452" xr:uid="{00000000-0005-0000-0000-0000AC100000}"/>
    <cellStyle name="40% - Accent5 4 2 2 2 4" xfId="7453" xr:uid="{00000000-0005-0000-0000-0000AD100000}"/>
    <cellStyle name="40% - Accent5 4 2 2 3" xfId="7454" xr:uid="{00000000-0005-0000-0000-0000AE100000}"/>
    <cellStyle name="40% - Accent5 4 2 2 3 2" xfId="7455" xr:uid="{00000000-0005-0000-0000-0000AF100000}"/>
    <cellStyle name="40% - Accent5 4 2 2 3 3" xfId="7456" xr:uid="{00000000-0005-0000-0000-0000B0100000}"/>
    <cellStyle name="40% - Accent5 4 2 2 4" xfId="7457" xr:uid="{00000000-0005-0000-0000-0000B1100000}"/>
    <cellStyle name="40% - Accent5 4 2 2 5" xfId="7458" xr:uid="{00000000-0005-0000-0000-0000B2100000}"/>
    <cellStyle name="40% - Accent5 4 2 2 5 2" xfId="7459" xr:uid="{00000000-0005-0000-0000-0000B3100000}"/>
    <cellStyle name="40% - Accent5 4 2 2 6" xfId="7460" xr:uid="{00000000-0005-0000-0000-0000B4100000}"/>
    <cellStyle name="40% - Accent5 4 2 3" xfId="7461" xr:uid="{00000000-0005-0000-0000-0000B5100000}"/>
    <cellStyle name="40% - Accent5 4 2 3 2" xfId="7462" xr:uid="{00000000-0005-0000-0000-0000B6100000}"/>
    <cellStyle name="40% - Accent5 4 2 3 2 2" xfId="7463" xr:uid="{00000000-0005-0000-0000-0000B7100000}"/>
    <cellStyle name="40% - Accent5 4 2 3 2 3" xfId="7464" xr:uid="{00000000-0005-0000-0000-0000B8100000}"/>
    <cellStyle name="40% - Accent5 4 2 3 3" xfId="7465" xr:uid="{00000000-0005-0000-0000-0000B9100000}"/>
    <cellStyle name="40% - Accent5 4 2 3 3 2" xfId="7466" xr:uid="{00000000-0005-0000-0000-0000BA100000}"/>
    <cellStyle name="40% - Accent5 4 2 3 4" xfId="7467" xr:uid="{00000000-0005-0000-0000-0000BB100000}"/>
    <cellStyle name="40% - Accent5 4 2 4" xfId="7468" xr:uid="{00000000-0005-0000-0000-0000BC100000}"/>
    <cellStyle name="40% - Accent5 4 2 5" xfId="7469" xr:uid="{00000000-0005-0000-0000-0000BD100000}"/>
    <cellStyle name="40% - Accent5 4 3" xfId="7470" xr:uid="{00000000-0005-0000-0000-0000BE100000}"/>
    <cellStyle name="40% - Accent5 4 3 2" xfId="7471" xr:uid="{00000000-0005-0000-0000-0000BF100000}"/>
    <cellStyle name="40% - Accent5 4 3 2 2" xfId="7472" xr:uid="{00000000-0005-0000-0000-0000C0100000}"/>
    <cellStyle name="40% - Accent5 4 3 2 3" xfId="7473" xr:uid="{00000000-0005-0000-0000-0000C1100000}"/>
    <cellStyle name="40% - Accent5 4 3 3" xfId="7474" xr:uid="{00000000-0005-0000-0000-0000C2100000}"/>
    <cellStyle name="40% - Accent5 4 3 4" xfId="7475" xr:uid="{00000000-0005-0000-0000-0000C3100000}"/>
    <cellStyle name="40% - Accent5 4 3 4 2" xfId="7476" xr:uid="{00000000-0005-0000-0000-0000C4100000}"/>
    <cellStyle name="40% - Accent5 4 3 5" xfId="7477" xr:uid="{00000000-0005-0000-0000-0000C5100000}"/>
    <cellStyle name="40% - Accent5 4 4" xfId="7478" xr:uid="{00000000-0005-0000-0000-0000C6100000}"/>
    <cellStyle name="40% - Accent5 4 4 2" xfId="7479" xr:uid="{00000000-0005-0000-0000-0000C7100000}"/>
    <cellStyle name="40% - Accent5 4 4 2 2" xfId="7480" xr:uid="{00000000-0005-0000-0000-0000C8100000}"/>
    <cellStyle name="40% - Accent5 4 4 2 3" xfId="7481" xr:uid="{00000000-0005-0000-0000-0000C9100000}"/>
    <cellStyle name="40% - Accent5 4 4 3" xfId="7482" xr:uid="{00000000-0005-0000-0000-0000CA100000}"/>
    <cellStyle name="40% - Accent5 4 4 3 2" xfId="7483" xr:uid="{00000000-0005-0000-0000-0000CB100000}"/>
    <cellStyle name="40% - Accent5 4 4 4" xfId="7484" xr:uid="{00000000-0005-0000-0000-0000CC100000}"/>
    <cellStyle name="40% - Accent5 4 5" xfId="7485" xr:uid="{00000000-0005-0000-0000-0000CD100000}"/>
    <cellStyle name="40% - Accent5 4 5 2" xfId="7486" xr:uid="{00000000-0005-0000-0000-0000CE100000}"/>
    <cellStyle name="40% - Accent5 4 5 2 2" xfId="7487" xr:uid="{00000000-0005-0000-0000-0000CF100000}"/>
    <cellStyle name="40% - Accent5 4 5 2 3" xfId="7488" xr:uid="{00000000-0005-0000-0000-0000D0100000}"/>
    <cellStyle name="40% - Accent5 4 5 3" xfId="7489" xr:uid="{00000000-0005-0000-0000-0000D1100000}"/>
    <cellStyle name="40% - Accent5 4 5 3 2" xfId="7490" xr:uid="{00000000-0005-0000-0000-0000D2100000}"/>
    <cellStyle name="40% - Accent5 4 5 4" xfId="7491" xr:uid="{00000000-0005-0000-0000-0000D3100000}"/>
    <cellStyle name="40% - Accent5 4 6" xfId="7492" xr:uid="{00000000-0005-0000-0000-0000D4100000}"/>
    <cellStyle name="40% - Accent5 4 6 2" xfId="7493" xr:uid="{00000000-0005-0000-0000-0000D5100000}"/>
    <cellStyle name="40% - Accent5 4 6 3" xfId="7494" xr:uid="{00000000-0005-0000-0000-0000D6100000}"/>
    <cellStyle name="40% - Accent5 4 7" xfId="7495" xr:uid="{00000000-0005-0000-0000-0000D7100000}"/>
    <cellStyle name="40% - Accent5 4 8" xfId="7496" xr:uid="{00000000-0005-0000-0000-0000D8100000}"/>
    <cellStyle name="40% - Accent5 4 8 2" xfId="7497" xr:uid="{00000000-0005-0000-0000-0000D9100000}"/>
    <cellStyle name="40% - Accent5 4 9" xfId="7498" xr:uid="{00000000-0005-0000-0000-0000DA100000}"/>
    <cellStyle name="40% - Accent5 5" xfId="248" xr:uid="{00000000-0005-0000-0000-000057000000}"/>
    <cellStyle name="40% - Accent5 5 2" xfId="7500" xr:uid="{00000000-0005-0000-0000-0000DC100000}"/>
    <cellStyle name="40% - Accent5 5 2 2" xfId="7501" xr:uid="{00000000-0005-0000-0000-0000DD100000}"/>
    <cellStyle name="40% - Accent5 5 2 2 2" xfId="7502" xr:uid="{00000000-0005-0000-0000-0000DE100000}"/>
    <cellStyle name="40% - Accent5 5 2 2 2 2" xfId="7503" xr:uid="{00000000-0005-0000-0000-0000DF100000}"/>
    <cellStyle name="40% - Accent5 5 2 2 2 2 2" xfId="7504" xr:uid="{00000000-0005-0000-0000-0000E0100000}"/>
    <cellStyle name="40% - Accent5 5 2 2 2 2 3" xfId="7505" xr:uid="{00000000-0005-0000-0000-0000E1100000}"/>
    <cellStyle name="40% - Accent5 5 2 2 2 3" xfId="7506" xr:uid="{00000000-0005-0000-0000-0000E2100000}"/>
    <cellStyle name="40% - Accent5 5 2 2 2 3 2" xfId="7507" xr:uid="{00000000-0005-0000-0000-0000E3100000}"/>
    <cellStyle name="40% - Accent5 5 2 2 2 4" xfId="7508" xr:uid="{00000000-0005-0000-0000-0000E4100000}"/>
    <cellStyle name="40% - Accent5 5 2 2 3" xfId="7509" xr:uid="{00000000-0005-0000-0000-0000E5100000}"/>
    <cellStyle name="40% - Accent5 5 2 2 3 2" xfId="7510" xr:uid="{00000000-0005-0000-0000-0000E6100000}"/>
    <cellStyle name="40% - Accent5 5 2 2 3 3" xfId="7511" xr:uid="{00000000-0005-0000-0000-0000E7100000}"/>
    <cellStyle name="40% - Accent5 5 2 2 4" xfId="7512" xr:uid="{00000000-0005-0000-0000-0000E8100000}"/>
    <cellStyle name="40% - Accent5 5 2 2 5" xfId="7513" xr:uid="{00000000-0005-0000-0000-0000E9100000}"/>
    <cellStyle name="40% - Accent5 5 2 2 5 2" xfId="7514" xr:uid="{00000000-0005-0000-0000-0000EA100000}"/>
    <cellStyle name="40% - Accent5 5 2 2 6" xfId="7515" xr:uid="{00000000-0005-0000-0000-0000EB100000}"/>
    <cellStyle name="40% - Accent5 5 2 3" xfId="7516" xr:uid="{00000000-0005-0000-0000-0000EC100000}"/>
    <cellStyle name="40% - Accent5 5 2 3 2" xfId="7517" xr:uid="{00000000-0005-0000-0000-0000ED100000}"/>
    <cellStyle name="40% - Accent5 5 2 3 2 2" xfId="7518" xr:uid="{00000000-0005-0000-0000-0000EE100000}"/>
    <cellStyle name="40% - Accent5 5 2 3 2 3" xfId="7519" xr:uid="{00000000-0005-0000-0000-0000EF100000}"/>
    <cellStyle name="40% - Accent5 5 2 3 3" xfId="7520" xr:uid="{00000000-0005-0000-0000-0000F0100000}"/>
    <cellStyle name="40% - Accent5 5 2 3 3 2" xfId="7521" xr:uid="{00000000-0005-0000-0000-0000F1100000}"/>
    <cellStyle name="40% - Accent5 5 2 3 4" xfId="7522" xr:uid="{00000000-0005-0000-0000-0000F2100000}"/>
    <cellStyle name="40% - Accent5 5 2 4" xfId="7523" xr:uid="{00000000-0005-0000-0000-0000F3100000}"/>
    <cellStyle name="40% - Accent5 5 2 5" xfId="7524" xr:uid="{00000000-0005-0000-0000-0000F4100000}"/>
    <cellStyle name="40% - Accent5 5 3" xfId="7525" xr:uid="{00000000-0005-0000-0000-0000F5100000}"/>
    <cellStyle name="40% - Accent5 5 3 2" xfId="7526" xr:uid="{00000000-0005-0000-0000-0000F6100000}"/>
    <cellStyle name="40% - Accent5 5 3 2 2" xfId="7527" xr:uid="{00000000-0005-0000-0000-0000F7100000}"/>
    <cellStyle name="40% - Accent5 5 3 2 3" xfId="7528" xr:uid="{00000000-0005-0000-0000-0000F8100000}"/>
    <cellStyle name="40% - Accent5 5 3 3" xfId="7529" xr:uid="{00000000-0005-0000-0000-0000F9100000}"/>
    <cellStyle name="40% - Accent5 5 3 4" xfId="7530" xr:uid="{00000000-0005-0000-0000-0000FA100000}"/>
    <cellStyle name="40% - Accent5 5 3 4 2" xfId="7531" xr:uid="{00000000-0005-0000-0000-0000FB100000}"/>
    <cellStyle name="40% - Accent5 5 3 5" xfId="7532" xr:uid="{00000000-0005-0000-0000-0000FC100000}"/>
    <cellStyle name="40% - Accent5 5 4" xfId="7533" xr:uid="{00000000-0005-0000-0000-0000FD100000}"/>
    <cellStyle name="40% - Accent5 5 4 2" xfId="7534" xr:uid="{00000000-0005-0000-0000-0000FE100000}"/>
    <cellStyle name="40% - Accent5 5 4 2 2" xfId="7535" xr:uid="{00000000-0005-0000-0000-0000FF100000}"/>
    <cellStyle name="40% - Accent5 5 4 2 3" xfId="7536" xr:uid="{00000000-0005-0000-0000-000000110000}"/>
    <cellStyle name="40% - Accent5 5 4 3" xfId="7537" xr:uid="{00000000-0005-0000-0000-000001110000}"/>
    <cellStyle name="40% - Accent5 5 4 3 2" xfId="7538" xr:uid="{00000000-0005-0000-0000-000002110000}"/>
    <cellStyle name="40% - Accent5 5 4 4" xfId="7539" xr:uid="{00000000-0005-0000-0000-000003110000}"/>
    <cellStyle name="40% - Accent5 5 5" xfId="7540" xr:uid="{00000000-0005-0000-0000-000004110000}"/>
    <cellStyle name="40% - Accent5 5 5 2" xfId="7541" xr:uid="{00000000-0005-0000-0000-000005110000}"/>
    <cellStyle name="40% - Accent5 5 5 3" xfId="7542" xr:uid="{00000000-0005-0000-0000-000006110000}"/>
    <cellStyle name="40% - Accent5 5 6" xfId="7543" xr:uid="{00000000-0005-0000-0000-000007110000}"/>
    <cellStyle name="40% - Accent5 5 7" xfId="7544" xr:uid="{00000000-0005-0000-0000-000008110000}"/>
    <cellStyle name="40% - Accent5 5 7 2" xfId="7545" xr:uid="{00000000-0005-0000-0000-000009110000}"/>
    <cellStyle name="40% - Accent5 5 8" xfId="7546" xr:uid="{00000000-0005-0000-0000-00000A110000}"/>
    <cellStyle name="40% - Accent5 5 9" xfId="7499" xr:uid="{00000000-0005-0000-0000-0000DB100000}"/>
    <cellStyle name="40% - Accent5 6" xfId="249" xr:uid="{00000000-0005-0000-0000-000058000000}"/>
    <cellStyle name="40% - Accent5 6 2" xfId="7547" xr:uid="{00000000-0005-0000-0000-00000C110000}"/>
    <cellStyle name="40% - Accent5 6 2 2" xfId="7548" xr:uid="{00000000-0005-0000-0000-00000D110000}"/>
    <cellStyle name="40% - Accent5 6 2 2 2" xfId="7549" xr:uid="{00000000-0005-0000-0000-00000E110000}"/>
    <cellStyle name="40% - Accent5 6 2 2 2 2" xfId="7550" xr:uid="{00000000-0005-0000-0000-00000F110000}"/>
    <cellStyle name="40% - Accent5 6 2 2 2 3" xfId="7551" xr:uid="{00000000-0005-0000-0000-000010110000}"/>
    <cellStyle name="40% - Accent5 6 2 2 3" xfId="7552" xr:uid="{00000000-0005-0000-0000-000011110000}"/>
    <cellStyle name="40% - Accent5 6 2 2 3 2" xfId="7553" xr:uid="{00000000-0005-0000-0000-000012110000}"/>
    <cellStyle name="40% - Accent5 6 2 2 4" xfId="7554" xr:uid="{00000000-0005-0000-0000-000013110000}"/>
    <cellStyle name="40% - Accent5 6 2 3" xfId="7555" xr:uid="{00000000-0005-0000-0000-000014110000}"/>
    <cellStyle name="40% - Accent5 6 2 3 2" xfId="7556" xr:uid="{00000000-0005-0000-0000-000015110000}"/>
    <cellStyle name="40% - Accent5 6 2 3 3" xfId="7557" xr:uid="{00000000-0005-0000-0000-000016110000}"/>
    <cellStyle name="40% - Accent5 6 2 4" xfId="7558" xr:uid="{00000000-0005-0000-0000-000017110000}"/>
    <cellStyle name="40% - Accent5 6 2 5" xfId="7559" xr:uid="{00000000-0005-0000-0000-000018110000}"/>
    <cellStyle name="40% - Accent5 6 2 5 2" xfId="7560" xr:uid="{00000000-0005-0000-0000-000019110000}"/>
    <cellStyle name="40% - Accent5 6 2 6" xfId="7561" xr:uid="{00000000-0005-0000-0000-00001A110000}"/>
    <cellStyle name="40% - Accent5 6 3" xfId="7562" xr:uid="{00000000-0005-0000-0000-00001B110000}"/>
    <cellStyle name="40% - Accent5 6 3 2" xfId="7563" xr:uid="{00000000-0005-0000-0000-00001C110000}"/>
    <cellStyle name="40% - Accent5 6 3 2 2" xfId="7564" xr:uid="{00000000-0005-0000-0000-00001D110000}"/>
    <cellStyle name="40% - Accent5 6 3 2 3" xfId="7565" xr:uid="{00000000-0005-0000-0000-00001E110000}"/>
    <cellStyle name="40% - Accent5 6 3 3" xfId="7566" xr:uid="{00000000-0005-0000-0000-00001F110000}"/>
    <cellStyle name="40% - Accent5 6 3 3 2" xfId="7567" xr:uid="{00000000-0005-0000-0000-000020110000}"/>
    <cellStyle name="40% - Accent5 6 3 4" xfId="7568" xr:uid="{00000000-0005-0000-0000-000021110000}"/>
    <cellStyle name="40% - Accent5 6 4" xfId="7569" xr:uid="{00000000-0005-0000-0000-000022110000}"/>
    <cellStyle name="40% - Accent5 6 5" xfId="7570" xr:uid="{00000000-0005-0000-0000-000023110000}"/>
    <cellStyle name="40% - Accent5 7" xfId="250" xr:uid="{00000000-0005-0000-0000-000059000000}"/>
    <cellStyle name="40% - Accent5 7 2" xfId="7571" xr:uid="{00000000-0005-0000-0000-000025110000}"/>
    <cellStyle name="40% - Accent5 7 3" xfId="7572" xr:uid="{00000000-0005-0000-0000-000026110000}"/>
    <cellStyle name="40% - Accent5 7 4" xfId="7573" xr:uid="{00000000-0005-0000-0000-000027110000}"/>
    <cellStyle name="40% - Accent5 8" xfId="7574" xr:uid="{00000000-0005-0000-0000-000028110000}"/>
    <cellStyle name="40% - Accent5 8 2" xfId="7575" xr:uid="{00000000-0005-0000-0000-000029110000}"/>
    <cellStyle name="40% - Accent5 8 2 2" xfId="7576" xr:uid="{00000000-0005-0000-0000-00002A110000}"/>
    <cellStyle name="40% - Accent5 8 2 3" xfId="7577" xr:uid="{00000000-0005-0000-0000-00002B110000}"/>
    <cellStyle name="40% - Accent5 8 2 3 2" xfId="7578" xr:uid="{00000000-0005-0000-0000-00002C110000}"/>
    <cellStyle name="40% - Accent5 8 3" xfId="7579" xr:uid="{00000000-0005-0000-0000-00002D110000}"/>
    <cellStyle name="40% - Accent5 8 4" xfId="7580" xr:uid="{00000000-0005-0000-0000-00002E110000}"/>
    <cellStyle name="40% - Accent5 8 4 2" xfId="7581" xr:uid="{00000000-0005-0000-0000-00002F110000}"/>
    <cellStyle name="40% - Accent5 8 5" xfId="7582" xr:uid="{00000000-0005-0000-0000-000030110000}"/>
    <cellStyle name="40% - Accent5 9" xfId="7583" xr:uid="{00000000-0005-0000-0000-000031110000}"/>
    <cellStyle name="40% - Accent5 9 2" xfId="7584" xr:uid="{00000000-0005-0000-0000-000032110000}"/>
    <cellStyle name="40% - Accent5 9 2 2" xfId="7585" xr:uid="{00000000-0005-0000-0000-000033110000}"/>
    <cellStyle name="40% - Accent5 9 2 3" xfId="7586" xr:uid="{00000000-0005-0000-0000-000034110000}"/>
    <cellStyle name="40% - Accent5 9 3" xfId="7587" xr:uid="{00000000-0005-0000-0000-000035110000}"/>
    <cellStyle name="40% - Accent5 9 4" xfId="7588" xr:uid="{00000000-0005-0000-0000-000036110000}"/>
    <cellStyle name="40% - Accent5 9 4 2" xfId="7589" xr:uid="{00000000-0005-0000-0000-000037110000}"/>
    <cellStyle name="40% - Accent5 9 5" xfId="7590" xr:uid="{00000000-0005-0000-0000-000038110000}"/>
    <cellStyle name="40% - Accent6" xfId="103" builtinId="51" customBuiltin="1"/>
    <cellStyle name="40% - Accent6 10" xfId="7591" xr:uid="{00000000-0005-0000-0000-000039110000}"/>
    <cellStyle name="40% - Accent6 10 2" xfId="7592" xr:uid="{00000000-0005-0000-0000-00003A110000}"/>
    <cellStyle name="40% - Accent6 10 2 2" xfId="7593" xr:uid="{00000000-0005-0000-0000-00003B110000}"/>
    <cellStyle name="40% - Accent6 10 2 3" xfId="7594" xr:uid="{00000000-0005-0000-0000-00003C110000}"/>
    <cellStyle name="40% - Accent6 10 3" xfId="7595" xr:uid="{00000000-0005-0000-0000-00003D110000}"/>
    <cellStyle name="40% - Accent6 10 4" xfId="7596" xr:uid="{00000000-0005-0000-0000-00003E110000}"/>
    <cellStyle name="40% - Accent6 10 4 2" xfId="7597" xr:uid="{00000000-0005-0000-0000-00003F110000}"/>
    <cellStyle name="40% - Accent6 10 5" xfId="7598" xr:uid="{00000000-0005-0000-0000-000040110000}"/>
    <cellStyle name="40% - Accent6 11" xfId="7599" xr:uid="{00000000-0005-0000-0000-000041110000}"/>
    <cellStyle name="40% - Accent6 11 2" xfId="7600" xr:uid="{00000000-0005-0000-0000-000042110000}"/>
    <cellStyle name="40% - Accent6 11 3" xfId="7601" xr:uid="{00000000-0005-0000-0000-000043110000}"/>
    <cellStyle name="40% - Accent6 11 3 2" xfId="7602" xr:uid="{00000000-0005-0000-0000-000044110000}"/>
    <cellStyle name="40% - Accent6 12" xfId="7603" xr:uid="{00000000-0005-0000-0000-000045110000}"/>
    <cellStyle name="40% - Accent6 12 2" xfId="7604" xr:uid="{00000000-0005-0000-0000-000046110000}"/>
    <cellStyle name="40% - Accent6 12 3" xfId="7605" xr:uid="{00000000-0005-0000-0000-000047110000}"/>
    <cellStyle name="40% - Accent6 13" xfId="7606" xr:uid="{00000000-0005-0000-0000-000048110000}"/>
    <cellStyle name="40% - Accent6 13 2" xfId="7607" xr:uid="{00000000-0005-0000-0000-000049110000}"/>
    <cellStyle name="40% - Accent6 13 3" xfId="7608" xr:uid="{00000000-0005-0000-0000-00004A110000}"/>
    <cellStyle name="40% - Accent6 14" xfId="7609" xr:uid="{00000000-0005-0000-0000-00004B110000}"/>
    <cellStyle name="40% - Accent6 14 2" xfId="7610" xr:uid="{00000000-0005-0000-0000-00004C110000}"/>
    <cellStyle name="40% - Accent6 15" xfId="7611" xr:uid="{00000000-0005-0000-0000-00004D110000}"/>
    <cellStyle name="40% - Accent6 16" xfId="7612" xr:uid="{00000000-0005-0000-0000-00004E110000}"/>
    <cellStyle name="40% - Accent6 2" xfId="251" xr:uid="{00000000-0005-0000-0000-00005A000000}"/>
    <cellStyle name="40% - Accent6 2 2" xfId="7613" xr:uid="{00000000-0005-0000-0000-000050110000}"/>
    <cellStyle name="40% - Accent6 2 3" xfId="7614" xr:uid="{00000000-0005-0000-0000-000051110000}"/>
    <cellStyle name="40% - Accent6 2 3 2" xfId="7615" xr:uid="{00000000-0005-0000-0000-000052110000}"/>
    <cellStyle name="40% - Accent6 2 3 2 2" xfId="7616" xr:uid="{00000000-0005-0000-0000-000053110000}"/>
    <cellStyle name="40% - Accent6 2 3 2 2 2" xfId="7617" xr:uid="{00000000-0005-0000-0000-000054110000}"/>
    <cellStyle name="40% - Accent6 2 3 2 2 2 2" xfId="7618" xr:uid="{00000000-0005-0000-0000-000055110000}"/>
    <cellStyle name="40% - Accent6 2 3 2 2 2 3" xfId="7619" xr:uid="{00000000-0005-0000-0000-000056110000}"/>
    <cellStyle name="40% - Accent6 2 3 2 2 3" xfId="7620" xr:uid="{00000000-0005-0000-0000-000057110000}"/>
    <cellStyle name="40% - Accent6 2 3 2 2 3 2" xfId="7621" xr:uid="{00000000-0005-0000-0000-000058110000}"/>
    <cellStyle name="40% - Accent6 2 3 2 2 4" xfId="7622" xr:uid="{00000000-0005-0000-0000-000059110000}"/>
    <cellStyle name="40% - Accent6 2 3 2 3" xfId="7623" xr:uid="{00000000-0005-0000-0000-00005A110000}"/>
    <cellStyle name="40% - Accent6 2 3 2 3 2" xfId="7624" xr:uid="{00000000-0005-0000-0000-00005B110000}"/>
    <cellStyle name="40% - Accent6 2 3 2 3 2 2" xfId="7625" xr:uid="{00000000-0005-0000-0000-00005C110000}"/>
    <cellStyle name="40% - Accent6 2 3 2 3 2 3" xfId="7626" xr:uid="{00000000-0005-0000-0000-00005D110000}"/>
    <cellStyle name="40% - Accent6 2 3 2 3 3" xfId="7627" xr:uid="{00000000-0005-0000-0000-00005E110000}"/>
    <cellStyle name="40% - Accent6 2 3 2 3 3 2" xfId="7628" xr:uid="{00000000-0005-0000-0000-00005F110000}"/>
    <cellStyle name="40% - Accent6 2 3 2 3 4" xfId="7629" xr:uid="{00000000-0005-0000-0000-000060110000}"/>
    <cellStyle name="40% - Accent6 2 3 2 4" xfId="7630" xr:uid="{00000000-0005-0000-0000-000061110000}"/>
    <cellStyle name="40% - Accent6 2 3 2 4 2" xfId="7631" xr:uid="{00000000-0005-0000-0000-000062110000}"/>
    <cellStyle name="40% - Accent6 2 3 2 4 3" xfId="7632" xr:uid="{00000000-0005-0000-0000-000063110000}"/>
    <cellStyle name="40% - Accent6 2 3 2 5" xfId="7633" xr:uid="{00000000-0005-0000-0000-000064110000}"/>
    <cellStyle name="40% - Accent6 2 3 2 6" xfId="7634" xr:uid="{00000000-0005-0000-0000-000065110000}"/>
    <cellStyle name="40% - Accent6 2 3 2 6 2" xfId="7635" xr:uid="{00000000-0005-0000-0000-000066110000}"/>
    <cellStyle name="40% - Accent6 2 3 2 7" xfId="7636" xr:uid="{00000000-0005-0000-0000-000067110000}"/>
    <cellStyle name="40% - Accent6 2 3 3" xfId="7637" xr:uid="{00000000-0005-0000-0000-000068110000}"/>
    <cellStyle name="40% - Accent6 2 3 3 2" xfId="7638" xr:uid="{00000000-0005-0000-0000-000069110000}"/>
    <cellStyle name="40% - Accent6 2 3 3 2 2" xfId="7639" xr:uid="{00000000-0005-0000-0000-00006A110000}"/>
    <cellStyle name="40% - Accent6 2 3 3 2 3" xfId="7640" xr:uid="{00000000-0005-0000-0000-00006B110000}"/>
    <cellStyle name="40% - Accent6 2 3 3 3" xfId="7641" xr:uid="{00000000-0005-0000-0000-00006C110000}"/>
    <cellStyle name="40% - Accent6 2 3 3 3 2" xfId="7642" xr:uid="{00000000-0005-0000-0000-00006D110000}"/>
    <cellStyle name="40% - Accent6 2 3 3 4" xfId="7643" xr:uid="{00000000-0005-0000-0000-00006E110000}"/>
    <cellStyle name="40% - Accent6 2 3 4" xfId="7644" xr:uid="{00000000-0005-0000-0000-00006F110000}"/>
    <cellStyle name="40% - Accent6 2 3 4 2" xfId="7645" xr:uid="{00000000-0005-0000-0000-000070110000}"/>
    <cellStyle name="40% - Accent6 2 3 4 2 2" xfId="7646" xr:uid="{00000000-0005-0000-0000-000071110000}"/>
    <cellStyle name="40% - Accent6 2 3 4 2 3" xfId="7647" xr:uid="{00000000-0005-0000-0000-000072110000}"/>
    <cellStyle name="40% - Accent6 2 3 4 3" xfId="7648" xr:uid="{00000000-0005-0000-0000-000073110000}"/>
    <cellStyle name="40% - Accent6 2 3 4 3 2" xfId="7649" xr:uid="{00000000-0005-0000-0000-000074110000}"/>
    <cellStyle name="40% - Accent6 2 3 4 4" xfId="7650" xr:uid="{00000000-0005-0000-0000-000075110000}"/>
    <cellStyle name="40% - Accent6 2 3 5" xfId="7651" xr:uid="{00000000-0005-0000-0000-000076110000}"/>
    <cellStyle name="40% - Accent6 2 3 5 2" xfId="7652" xr:uid="{00000000-0005-0000-0000-000077110000}"/>
    <cellStyle name="40% - Accent6 2 3 5 3" xfId="7653" xr:uid="{00000000-0005-0000-0000-000078110000}"/>
    <cellStyle name="40% - Accent6 2 3 6" xfId="7654" xr:uid="{00000000-0005-0000-0000-000079110000}"/>
    <cellStyle name="40% - Accent6 2 3 7" xfId="7655" xr:uid="{00000000-0005-0000-0000-00007A110000}"/>
    <cellStyle name="40% - Accent6 2 3 7 2" xfId="7656" xr:uid="{00000000-0005-0000-0000-00007B110000}"/>
    <cellStyle name="40% - Accent6 2 3 8" xfId="7657" xr:uid="{00000000-0005-0000-0000-00007C110000}"/>
    <cellStyle name="40% - Accent6 2 4" xfId="7658" xr:uid="{00000000-0005-0000-0000-00007D110000}"/>
    <cellStyle name="40% - Accent6 2 4 2" xfId="7659" xr:uid="{00000000-0005-0000-0000-00007E110000}"/>
    <cellStyle name="40% - Accent6 2 4 2 2" xfId="7660" xr:uid="{00000000-0005-0000-0000-00007F110000}"/>
    <cellStyle name="40% - Accent6 2 4 2 2 2" xfId="7661" xr:uid="{00000000-0005-0000-0000-000080110000}"/>
    <cellStyle name="40% - Accent6 2 4 2 2 2 2" xfId="7662" xr:uid="{00000000-0005-0000-0000-000081110000}"/>
    <cellStyle name="40% - Accent6 2 4 2 2 2 3" xfId="7663" xr:uid="{00000000-0005-0000-0000-000082110000}"/>
    <cellStyle name="40% - Accent6 2 4 2 2 3" xfId="7664" xr:uid="{00000000-0005-0000-0000-000083110000}"/>
    <cellStyle name="40% - Accent6 2 4 2 2 3 2" xfId="7665" xr:uid="{00000000-0005-0000-0000-000084110000}"/>
    <cellStyle name="40% - Accent6 2 4 2 2 4" xfId="7666" xr:uid="{00000000-0005-0000-0000-000085110000}"/>
    <cellStyle name="40% - Accent6 2 4 2 3" xfId="7667" xr:uid="{00000000-0005-0000-0000-000086110000}"/>
    <cellStyle name="40% - Accent6 2 4 2 3 2" xfId="7668" xr:uid="{00000000-0005-0000-0000-000087110000}"/>
    <cellStyle name="40% - Accent6 2 4 2 3 2 2" xfId="7669" xr:uid="{00000000-0005-0000-0000-000088110000}"/>
    <cellStyle name="40% - Accent6 2 4 2 3 2 3" xfId="7670" xr:uid="{00000000-0005-0000-0000-000089110000}"/>
    <cellStyle name="40% - Accent6 2 4 2 3 3" xfId="7671" xr:uid="{00000000-0005-0000-0000-00008A110000}"/>
    <cellStyle name="40% - Accent6 2 4 2 3 3 2" xfId="7672" xr:uid="{00000000-0005-0000-0000-00008B110000}"/>
    <cellStyle name="40% - Accent6 2 4 2 3 4" xfId="7673" xr:uid="{00000000-0005-0000-0000-00008C110000}"/>
    <cellStyle name="40% - Accent6 2 4 2 4" xfId="7674" xr:uid="{00000000-0005-0000-0000-00008D110000}"/>
    <cellStyle name="40% - Accent6 2 4 2 4 2" xfId="7675" xr:uid="{00000000-0005-0000-0000-00008E110000}"/>
    <cellStyle name="40% - Accent6 2 4 2 4 3" xfId="7676" xr:uid="{00000000-0005-0000-0000-00008F110000}"/>
    <cellStyle name="40% - Accent6 2 4 2 5" xfId="7677" xr:uid="{00000000-0005-0000-0000-000090110000}"/>
    <cellStyle name="40% - Accent6 2 4 2 6" xfId="7678" xr:uid="{00000000-0005-0000-0000-000091110000}"/>
    <cellStyle name="40% - Accent6 2 4 2 6 2" xfId="7679" xr:uid="{00000000-0005-0000-0000-000092110000}"/>
    <cellStyle name="40% - Accent6 2 4 2 7" xfId="7680" xr:uid="{00000000-0005-0000-0000-000093110000}"/>
    <cellStyle name="40% - Accent6 2 4 3" xfId="7681" xr:uid="{00000000-0005-0000-0000-000094110000}"/>
    <cellStyle name="40% - Accent6 2 4 3 2" xfId="7682" xr:uid="{00000000-0005-0000-0000-000095110000}"/>
    <cellStyle name="40% - Accent6 2 4 3 2 2" xfId="7683" xr:uid="{00000000-0005-0000-0000-000096110000}"/>
    <cellStyle name="40% - Accent6 2 4 3 2 3" xfId="7684" xr:uid="{00000000-0005-0000-0000-000097110000}"/>
    <cellStyle name="40% - Accent6 2 4 3 3" xfId="7685" xr:uid="{00000000-0005-0000-0000-000098110000}"/>
    <cellStyle name="40% - Accent6 2 4 3 3 2" xfId="7686" xr:uid="{00000000-0005-0000-0000-000099110000}"/>
    <cellStyle name="40% - Accent6 2 4 3 4" xfId="7687" xr:uid="{00000000-0005-0000-0000-00009A110000}"/>
    <cellStyle name="40% - Accent6 2 4 4" xfId="7688" xr:uid="{00000000-0005-0000-0000-00009B110000}"/>
    <cellStyle name="40% - Accent6 2 4 4 2" xfId="7689" xr:uid="{00000000-0005-0000-0000-00009C110000}"/>
    <cellStyle name="40% - Accent6 2 4 4 2 2" xfId="7690" xr:uid="{00000000-0005-0000-0000-00009D110000}"/>
    <cellStyle name="40% - Accent6 2 4 4 2 3" xfId="7691" xr:uid="{00000000-0005-0000-0000-00009E110000}"/>
    <cellStyle name="40% - Accent6 2 4 4 3" xfId="7692" xr:uid="{00000000-0005-0000-0000-00009F110000}"/>
    <cellStyle name="40% - Accent6 2 4 4 3 2" xfId="7693" xr:uid="{00000000-0005-0000-0000-0000A0110000}"/>
    <cellStyle name="40% - Accent6 2 4 4 4" xfId="7694" xr:uid="{00000000-0005-0000-0000-0000A1110000}"/>
    <cellStyle name="40% - Accent6 2 4 5" xfId="7695" xr:uid="{00000000-0005-0000-0000-0000A2110000}"/>
    <cellStyle name="40% - Accent6 2 4 5 2" xfId="7696" xr:uid="{00000000-0005-0000-0000-0000A3110000}"/>
    <cellStyle name="40% - Accent6 2 4 5 3" xfId="7697" xr:uid="{00000000-0005-0000-0000-0000A4110000}"/>
    <cellStyle name="40% - Accent6 2 4 6" xfId="7698" xr:uid="{00000000-0005-0000-0000-0000A5110000}"/>
    <cellStyle name="40% - Accent6 2 4 7" xfId="7699" xr:uid="{00000000-0005-0000-0000-0000A6110000}"/>
    <cellStyle name="40% - Accent6 2 4 7 2" xfId="7700" xr:uid="{00000000-0005-0000-0000-0000A7110000}"/>
    <cellStyle name="40% - Accent6 2 4 8" xfId="7701" xr:uid="{00000000-0005-0000-0000-0000A8110000}"/>
    <cellStyle name="40% - Accent6 2 5" xfId="7702" xr:uid="{00000000-0005-0000-0000-0000A9110000}"/>
    <cellStyle name="40% - Accent6 2 5 2" xfId="7703" xr:uid="{00000000-0005-0000-0000-0000AA110000}"/>
    <cellStyle name="40% - Accent6 2 5 2 2" xfId="7704" xr:uid="{00000000-0005-0000-0000-0000AB110000}"/>
    <cellStyle name="40% - Accent6 2 5 2 2 2" xfId="7705" xr:uid="{00000000-0005-0000-0000-0000AC110000}"/>
    <cellStyle name="40% - Accent6 2 5 2 2 2 2" xfId="7706" xr:uid="{00000000-0005-0000-0000-0000AD110000}"/>
    <cellStyle name="40% - Accent6 2 5 2 2 2 3" xfId="7707" xr:uid="{00000000-0005-0000-0000-0000AE110000}"/>
    <cellStyle name="40% - Accent6 2 5 2 2 3" xfId="7708" xr:uid="{00000000-0005-0000-0000-0000AF110000}"/>
    <cellStyle name="40% - Accent6 2 5 2 2 3 2" xfId="7709" xr:uid="{00000000-0005-0000-0000-0000B0110000}"/>
    <cellStyle name="40% - Accent6 2 5 2 2 4" xfId="7710" xr:uid="{00000000-0005-0000-0000-0000B1110000}"/>
    <cellStyle name="40% - Accent6 2 5 2 3" xfId="7711" xr:uid="{00000000-0005-0000-0000-0000B2110000}"/>
    <cellStyle name="40% - Accent6 2 5 2 3 2" xfId="7712" xr:uid="{00000000-0005-0000-0000-0000B3110000}"/>
    <cellStyle name="40% - Accent6 2 5 2 3 2 2" xfId="7713" xr:uid="{00000000-0005-0000-0000-0000B4110000}"/>
    <cellStyle name="40% - Accent6 2 5 2 3 2 3" xfId="7714" xr:uid="{00000000-0005-0000-0000-0000B5110000}"/>
    <cellStyle name="40% - Accent6 2 5 2 3 3" xfId="7715" xr:uid="{00000000-0005-0000-0000-0000B6110000}"/>
    <cellStyle name="40% - Accent6 2 5 2 3 3 2" xfId="7716" xr:uid="{00000000-0005-0000-0000-0000B7110000}"/>
    <cellStyle name="40% - Accent6 2 5 2 3 4" xfId="7717" xr:uid="{00000000-0005-0000-0000-0000B8110000}"/>
    <cellStyle name="40% - Accent6 2 5 2 4" xfId="7718" xr:uid="{00000000-0005-0000-0000-0000B9110000}"/>
    <cellStyle name="40% - Accent6 2 5 2 4 2" xfId="7719" xr:uid="{00000000-0005-0000-0000-0000BA110000}"/>
    <cellStyle name="40% - Accent6 2 5 2 4 3" xfId="7720" xr:uid="{00000000-0005-0000-0000-0000BB110000}"/>
    <cellStyle name="40% - Accent6 2 5 2 5" xfId="7721" xr:uid="{00000000-0005-0000-0000-0000BC110000}"/>
    <cellStyle name="40% - Accent6 2 5 2 6" xfId="7722" xr:uid="{00000000-0005-0000-0000-0000BD110000}"/>
    <cellStyle name="40% - Accent6 2 5 2 6 2" xfId="7723" xr:uid="{00000000-0005-0000-0000-0000BE110000}"/>
    <cellStyle name="40% - Accent6 2 5 2 7" xfId="7724" xr:uid="{00000000-0005-0000-0000-0000BF110000}"/>
    <cellStyle name="40% - Accent6 2 5 3" xfId="7725" xr:uid="{00000000-0005-0000-0000-0000C0110000}"/>
    <cellStyle name="40% - Accent6 2 5 3 2" xfId="7726" xr:uid="{00000000-0005-0000-0000-0000C1110000}"/>
    <cellStyle name="40% - Accent6 2 5 3 2 2" xfId="7727" xr:uid="{00000000-0005-0000-0000-0000C2110000}"/>
    <cellStyle name="40% - Accent6 2 5 3 2 3" xfId="7728" xr:uid="{00000000-0005-0000-0000-0000C3110000}"/>
    <cellStyle name="40% - Accent6 2 5 3 3" xfId="7729" xr:uid="{00000000-0005-0000-0000-0000C4110000}"/>
    <cellStyle name="40% - Accent6 2 5 3 3 2" xfId="7730" xr:uid="{00000000-0005-0000-0000-0000C5110000}"/>
    <cellStyle name="40% - Accent6 2 5 3 4" xfId="7731" xr:uid="{00000000-0005-0000-0000-0000C6110000}"/>
    <cellStyle name="40% - Accent6 2 5 4" xfId="7732" xr:uid="{00000000-0005-0000-0000-0000C7110000}"/>
    <cellStyle name="40% - Accent6 2 5 4 2" xfId="7733" xr:uid="{00000000-0005-0000-0000-0000C8110000}"/>
    <cellStyle name="40% - Accent6 2 5 4 2 2" xfId="7734" xr:uid="{00000000-0005-0000-0000-0000C9110000}"/>
    <cellStyle name="40% - Accent6 2 5 4 2 3" xfId="7735" xr:uid="{00000000-0005-0000-0000-0000CA110000}"/>
    <cellStyle name="40% - Accent6 2 5 4 3" xfId="7736" xr:uid="{00000000-0005-0000-0000-0000CB110000}"/>
    <cellStyle name="40% - Accent6 2 5 4 3 2" xfId="7737" xr:uid="{00000000-0005-0000-0000-0000CC110000}"/>
    <cellStyle name="40% - Accent6 2 5 4 4" xfId="7738" xr:uid="{00000000-0005-0000-0000-0000CD110000}"/>
    <cellStyle name="40% - Accent6 2 5 5" xfId="7739" xr:uid="{00000000-0005-0000-0000-0000CE110000}"/>
    <cellStyle name="40% - Accent6 2 5 5 2" xfId="7740" xr:uid="{00000000-0005-0000-0000-0000CF110000}"/>
    <cellStyle name="40% - Accent6 2 5 5 3" xfId="7741" xr:uid="{00000000-0005-0000-0000-0000D0110000}"/>
    <cellStyle name="40% - Accent6 2 5 6" xfId="7742" xr:uid="{00000000-0005-0000-0000-0000D1110000}"/>
    <cellStyle name="40% - Accent6 2 5 7" xfId="7743" xr:uid="{00000000-0005-0000-0000-0000D2110000}"/>
    <cellStyle name="40% - Accent6 2 5 7 2" xfId="7744" xr:uid="{00000000-0005-0000-0000-0000D3110000}"/>
    <cellStyle name="40% - Accent6 2 5 8" xfId="7745" xr:uid="{00000000-0005-0000-0000-0000D4110000}"/>
    <cellStyle name="40% - Accent6 2 6" xfId="7746" xr:uid="{00000000-0005-0000-0000-0000D5110000}"/>
    <cellStyle name="40% - Accent6 2 6 2" xfId="7747" xr:uid="{00000000-0005-0000-0000-0000D6110000}"/>
    <cellStyle name="40% - Accent6 2 6 2 2" xfId="7748" xr:uid="{00000000-0005-0000-0000-0000D7110000}"/>
    <cellStyle name="40% - Accent6 2 6 2 2 2" xfId="7749" xr:uid="{00000000-0005-0000-0000-0000D8110000}"/>
    <cellStyle name="40% - Accent6 2 6 2 2 2 2" xfId="7750" xr:uid="{00000000-0005-0000-0000-0000D9110000}"/>
    <cellStyle name="40% - Accent6 2 6 2 2 2 3" xfId="7751" xr:uid="{00000000-0005-0000-0000-0000DA110000}"/>
    <cellStyle name="40% - Accent6 2 6 2 2 3" xfId="7752" xr:uid="{00000000-0005-0000-0000-0000DB110000}"/>
    <cellStyle name="40% - Accent6 2 6 2 2 3 2" xfId="7753" xr:uid="{00000000-0005-0000-0000-0000DC110000}"/>
    <cellStyle name="40% - Accent6 2 6 2 2 4" xfId="7754" xr:uid="{00000000-0005-0000-0000-0000DD110000}"/>
    <cellStyle name="40% - Accent6 2 6 2 3" xfId="7755" xr:uid="{00000000-0005-0000-0000-0000DE110000}"/>
    <cellStyle name="40% - Accent6 2 6 2 3 2" xfId="7756" xr:uid="{00000000-0005-0000-0000-0000DF110000}"/>
    <cellStyle name="40% - Accent6 2 6 2 3 2 2" xfId="7757" xr:uid="{00000000-0005-0000-0000-0000E0110000}"/>
    <cellStyle name="40% - Accent6 2 6 2 3 2 3" xfId="7758" xr:uid="{00000000-0005-0000-0000-0000E1110000}"/>
    <cellStyle name="40% - Accent6 2 6 2 3 3" xfId="7759" xr:uid="{00000000-0005-0000-0000-0000E2110000}"/>
    <cellStyle name="40% - Accent6 2 6 2 3 3 2" xfId="7760" xr:uid="{00000000-0005-0000-0000-0000E3110000}"/>
    <cellStyle name="40% - Accent6 2 6 2 3 4" xfId="7761" xr:uid="{00000000-0005-0000-0000-0000E4110000}"/>
    <cellStyle name="40% - Accent6 2 6 2 4" xfId="7762" xr:uid="{00000000-0005-0000-0000-0000E5110000}"/>
    <cellStyle name="40% - Accent6 2 6 2 4 2" xfId="7763" xr:uid="{00000000-0005-0000-0000-0000E6110000}"/>
    <cellStyle name="40% - Accent6 2 6 2 4 3" xfId="7764" xr:uid="{00000000-0005-0000-0000-0000E7110000}"/>
    <cellStyle name="40% - Accent6 2 6 2 5" xfId="7765" xr:uid="{00000000-0005-0000-0000-0000E8110000}"/>
    <cellStyle name="40% - Accent6 2 6 2 6" xfId="7766" xr:uid="{00000000-0005-0000-0000-0000E9110000}"/>
    <cellStyle name="40% - Accent6 2 6 2 6 2" xfId="7767" xr:uid="{00000000-0005-0000-0000-0000EA110000}"/>
    <cellStyle name="40% - Accent6 2 6 2 7" xfId="7768" xr:uid="{00000000-0005-0000-0000-0000EB110000}"/>
    <cellStyle name="40% - Accent6 2 6 3" xfId="7769" xr:uid="{00000000-0005-0000-0000-0000EC110000}"/>
    <cellStyle name="40% - Accent6 2 6 3 2" xfId="7770" xr:uid="{00000000-0005-0000-0000-0000ED110000}"/>
    <cellStyle name="40% - Accent6 2 6 3 2 2" xfId="7771" xr:uid="{00000000-0005-0000-0000-0000EE110000}"/>
    <cellStyle name="40% - Accent6 2 6 3 2 3" xfId="7772" xr:uid="{00000000-0005-0000-0000-0000EF110000}"/>
    <cellStyle name="40% - Accent6 2 6 3 3" xfId="7773" xr:uid="{00000000-0005-0000-0000-0000F0110000}"/>
    <cellStyle name="40% - Accent6 2 6 3 3 2" xfId="7774" xr:uid="{00000000-0005-0000-0000-0000F1110000}"/>
    <cellStyle name="40% - Accent6 2 6 3 4" xfId="7775" xr:uid="{00000000-0005-0000-0000-0000F2110000}"/>
    <cellStyle name="40% - Accent6 2 6 4" xfId="7776" xr:uid="{00000000-0005-0000-0000-0000F3110000}"/>
    <cellStyle name="40% - Accent6 2 6 4 2" xfId="7777" xr:uid="{00000000-0005-0000-0000-0000F4110000}"/>
    <cellStyle name="40% - Accent6 2 6 4 2 2" xfId="7778" xr:uid="{00000000-0005-0000-0000-0000F5110000}"/>
    <cellStyle name="40% - Accent6 2 6 4 2 3" xfId="7779" xr:uid="{00000000-0005-0000-0000-0000F6110000}"/>
    <cellStyle name="40% - Accent6 2 6 4 3" xfId="7780" xr:uid="{00000000-0005-0000-0000-0000F7110000}"/>
    <cellStyle name="40% - Accent6 2 6 4 3 2" xfId="7781" xr:uid="{00000000-0005-0000-0000-0000F8110000}"/>
    <cellStyle name="40% - Accent6 2 6 4 4" xfId="7782" xr:uid="{00000000-0005-0000-0000-0000F9110000}"/>
    <cellStyle name="40% - Accent6 2 6 5" xfId="7783" xr:uid="{00000000-0005-0000-0000-0000FA110000}"/>
    <cellStyle name="40% - Accent6 2 6 5 2" xfId="7784" xr:uid="{00000000-0005-0000-0000-0000FB110000}"/>
    <cellStyle name="40% - Accent6 2 6 5 3" xfId="7785" xr:uid="{00000000-0005-0000-0000-0000FC110000}"/>
    <cellStyle name="40% - Accent6 2 6 6" xfId="7786" xr:uid="{00000000-0005-0000-0000-0000FD110000}"/>
    <cellStyle name="40% - Accent6 2 6 7" xfId="7787" xr:uid="{00000000-0005-0000-0000-0000FE110000}"/>
    <cellStyle name="40% - Accent6 2 6 7 2" xfId="7788" xr:uid="{00000000-0005-0000-0000-0000FF110000}"/>
    <cellStyle name="40% - Accent6 2 6 8" xfId="7789" xr:uid="{00000000-0005-0000-0000-000000120000}"/>
    <cellStyle name="40% - Accent6 2 7" xfId="7790" xr:uid="{00000000-0005-0000-0000-000001120000}"/>
    <cellStyle name="40% - Accent6 2 7 2" xfId="7791" xr:uid="{00000000-0005-0000-0000-000002120000}"/>
    <cellStyle name="40% - Accent6 2 7 2 2" xfId="7792" xr:uid="{00000000-0005-0000-0000-000003120000}"/>
    <cellStyle name="40% - Accent6 2 7 2 3" xfId="7793" xr:uid="{00000000-0005-0000-0000-000004120000}"/>
    <cellStyle name="40% - Accent6 2 7 3" xfId="7794" xr:uid="{00000000-0005-0000-0000-000005120000}"/>
    <cellStyle name="40% - Accent6 2 7 3 2" xfId="7795" xr:uid="{00000000-0005-0000-0000-000006120000}"/>
    <cellStyle name="40% - Accent6 2 7 4" xfId="7796" xr:uid="{00000000-0005-0000-0000-000007120000}"/>
    <cellStyle name="40% - Accent6 3" xfId="252" xr:uid="{00000000-0005-0000-0000-00005B000000}"/>
    <cellStyle name="40% - Accent6 3 10" xfId="7797" xr:uid="{00000000-0005-0000-0000-000008120000}"/>
    <cellStyle name="40% - Accent6 3 2" xfId="7798" xr:uid="{00000000-0005-0000-0000-000009120000}"/>
    <cellStyle name="40% - Accent6 3 2 2" xfId="7799" xr:uid="{00000000-0005-0000-0000-00000A120000}"/>
    <cellStyle name="40% - Accent6 3 2 2 2" xfId="7800" xr:uid="{00000000-0005-0000-0000-00000B120000}"/>
    <cellStyle name="40% - Accent6 3 2 2 2 2" xfId="7801" xr:uid="{00000000-0005-0000-0000-00000C120000}"/>
    <cellStyle name="40% - Accent6 3 2 2 2 2 2" xfId="7802" xr:uid="{00000000-0005-0000-0000-00000D120000}"/>
    <cellStyle name="40% - Accent6 3 2 2 2 2 3" xfId="7803" xr:uid="{00000000-0005-0000-0000-00000E120000}"/>
    <cellStyle name="40% - Accent6 3 2 2 2 3" xfId="7804" xr:uid="{00000000-0005-0000-0000-00000F120000}"/>
    <cellStyle name="40% - Accent6 3 2 2 2 3 2" xfId="7805" xr:uid="{00000000-0005-0000-0000-000010120000}"/>
    <cellStyle name="40% - Accent6 3 2 2 2 4" xfId="7806" xr:uid="{00000000-0005-0000-0000-000011120000}"/>
    <cellStyle name="40% - Accent6 3 2 2 3" xfId="7807" xr:uid="{00000000-0005-0000-0000-000012120000}"/>
    <cellStyle name="40% - Accent6 3 2 2 3 2" xfId="7808" xr:uid="{00000000-0005-0000-0000-000013120000}"/>
    <cellStyle name="40% - Accent6 3 2 2 3 3" xfId="7809" xr:uid="{00000000-0005-0000-0000-000014120000}"/>
    <cellStyle name="40% - Accent6 3 2 2 4" xfId="7810" xr:uid="{00000000-0005-0000-0000-000015120000}"/>
    <cellStyle name="40% - Accent6 3 2 2 5" xfId="7811" xr:uid="{00000000-0005-0000-0000-000016120000}"/>
    <cellStyle name="40% - Accent6 3 2 2 5 2" xfId="7812" xr:uid="{00000000-0005-0000-0000-000017120000}"/>
    <cellStyle name="40% - Accent6 3 2 2 6" xfId="7813" xr:uid="{00000000-0005-0000-0000-000018120000}"/>
    <cellStyle name="40% - Accent6 3 2 3" xfId="7814" xr:uid="{00000000-0005-0000-0000-000019120000}"/>
    <cellStyle name="40% - Accent6 3 2 3 2" xfId="7815" xr:uid="{00000000-0005-0000-0000-00001A120000}"/>
    <cellStyle name="40% - Accent6 3 2 3 2 2" xfId="7816" xr:uid="{00000000-0005-0000-0000-00001B120000}"/>
    <cellStyle name="40% - Accent6 3 2 3 2 3" xfId="7817" xr:uid="{00000000-0005-0000-0000-00001C120000}"/>
    <cellStyle name="40% - Accent6 3 2 3 3" xfId="7818" xr:uid="{00000000-0005-0000-0000-00001D120000}"/>
    <cellStyle name="40% - Accent6 3 2 3 3 2" xfId="7819" xr:uid="{00000000-0005-0000-0000-00001E120000}"/>
    <cellStyle name="40% - Accent6 3 2 3 4" xfId="7820" xr:uid="{00000000-0005-0000-0000-00001F120000}"/>
    <cellStyle name="40% - Accent6 3 2 4" xfId="7821" xr:uid="{00000000-0005-0000-0000-000020120000}"/>
    <cellStyle name="40% - Accent6 3 2 5" xfId="7822" xr:uid="{00000000-0005-0000-0000-000021120000}"/>
    <cellStyle name="40% - Accent6 3 3" xfId="7823" xr:uid="{00000000-0005-0000-0000-000022120000}"/>
    <cellStyle name="40% - Accent6 3 3 2" xfId="7824" xr:uid="{00000000-0005-0000-0000-000023120000}"/>
    <cellStyle name="40% - Accent6 3 3 2 2" xfId="7825" xr:uid="{00000000-0005-0000-0000-000024120000}"/>
    <cellStyle name="40% - Accent6 3 3 2 3" xfId="7826" xr:uid="{00000000-0005-0000-0000-000025120000}"/>
    <cellStyle name="40% - Accent6 3 3 2 3 2" xfId="7827" xr:uid="{00000000-0005-0000-0000-000026120000}"/>
    <cellStyle name="40% - Accent6 3 3 3" xfId="7828" xr:uid="{00000000-0005-0000-0000-000027120000}"/>
    <cellStyle name="40% - Accent6 3 3 4" xfId="7829" xr:uid="{00000000-0005-0000-0000-000028120000}"/>
    <cellStyle name="40% - Accent6 3 3 4 2" xfId="7830" xr:uid="{00000000-0005-0000-0000-000029120000}"/>
    <cellStyle name="40% - Accent6 3 3 5" xfId="7831" xr:uid="{00000000-0005-0000-0000-00002A120000}"/>
    <cellStyle name="40% - Accent6 3 4" xfId="7832" xr:uid="{00000000-0005-0000-0000-00002B120000}"/>
    <cellStyle name="40% - Accent6 3 4 2" xfId="7833" xr:uid="{00000000-0005-0000-0000-00002C120000}"/>
    <cellStyle name="40% - Accent6 3 4 2 2" xfId="7834" xr:uid="{00000000-0005-0000-0000-00002D120000}"/>
    <cellStyle name="40% - Accent6 3 4 2 3" xfId="7835" xr:uid="{00000000-0005-0000-0000-00002E120000}"/>
    <cellStyle name="40% - Accent6 3 4 3" xfId="7836" xr:uid="{00000000-0005-0000-0000-00002F120000}"/>
    <cellStyle name="40% - Accent6 3 4 4" xfId="7837" xr:uid="{00000000-0005-0000-0000-000030120000}"/>
    <cellStyle name="40% - Accent6 3 4 4 2" xfId="7838" xr:uid="{00000000-0005-0000-0000-000031120000}"/>
    <cellStyle name="40% - Accent6 3 4 5" xfId="7839" xr:uid="{00000000-0005-0000-0000-000032120000}"/>
    <cellStyle name="40% - Accent6 3 5" xfId="7840" xr:uid="{00000000-0005-0000-0000-000033120000}"/>
    <cellStyle name="40% - Accent6 3 5 2" xfId="7841" xr:uid="{00000000-0005-0000-0000-000034120000}"/>
    <cellStyle name="40% - Accent6 3 5 2 2" xfId="7842" xr:uid="{00000000-0005-0000-0000-000035120000}"/>
    <cellStyle name="40% - Accent6 3 5 2 3" xfId="7843" xr:uid="{00000000-0005-0000-0000-000036120000}"/>
    <cellStyle name="40% - Accent6 3 5 3" xfId="7844" xr:uid="{00000000-0005-0000-0000-000037120000}"/>
    <cellStyle name="40% - Accent6 3 5 3 2" xfId="7845" xr:uid="{00000000-0005-0000-0000-000038120000}"/>
    <cellStyle name="40% - Accent6 3 5 4" xfId="7846" xr:uid="{00000000-0005-0000-0000-000039120000}"/>
    <cellStyle name="40% - Accent6 3 6" xfId="7847" xr:uid="{00000000-0005-0000-0000-00003A120000}"/>
    <cellStyle name="40% - Accent6 3 6 2" xfId="7848" xr:uid="{00000000-0005-0000-0000-00003B120000}"/>
    <cellStyle name="40% - Accent6 3 6 3" xfId="7849" xr:uid="{00000000-0005-0000-0000-00003C120000}"/>
    <cellStyle name="40% - Accent6 3 7" xfId="7850" xr:uid="{00000000-0005-0000-0000-00003D120000}"/>
    <cellStyle name="40% - Accent6 3 8" xfId="7851" xr:uid="{00000000-0005-0000-0000-00003E120000}"/>
    <cellStyle name="40% - Accent6 3 8 2" xfId="7852" xr:uid="{00000000-0005-0000-0000-00003F120000}"/>
    <cellStyle name="40% - Accent6 3 9" xfId="7853" xr:uid="{00000000-0005-0000-0000-000040120000}"/>
    <cellStyle name="40% - Accent6 4" xfId="253" xr:uid="{00000000-0005-0000-0000-00005C000000}"/>
    <cellStyle name="40% - Accent6 4 10" xfId="7854" xr:uid="{00000000-0005-0000-0000-000041120000}"/>
    <cellStyle name="40% - Accent6 4 2" xfId="7855" xr:uid="{00000000-0005-0000-0000-000042120000}"/>
    <cellStyle name="40% - Accent6 4 2 2" xfId="7856" xr:uid="{00000000-0005-0000-0000-000043120000}"/>
    <cellStyle name="40% - Accent6 4 2 2 2" xfId="7857" xr:uid="{00000000-0005-0000-0000-000044120000}"/>
    <cellStyle name="40% - Accent6 4 2 2 2 2" xfId="7858" xr:uid="{00000000-0005-0000-0000-000045120000}"/>
    <cellStyle name="40% - Accent6 4 2 2 2 2 2" xfId="7859" xr:uid="{00000000-0005-0000-0000-000046120000}"/>
    <cellStyle name="40% - Accent6 4 2 2 2 2 3" xfId="7860" xr:uid="{00000000-0005-0000-0000-000047120000}"/>
    <cellStyle name="40% - Accent6 4 2 2 2 3" xfId="7861" xr:uid="{00000000-0005-0000-0000-000048120000}"/>
    <cellStyle name="40% - Accent6 4 2 2 2 3 2" xfId="7862" xr:uid="{00000000-0005-0000-0000-000049120000}"/>
    <cellStyle name="40% - Accent6 4 2 2 2 4" xfId="7863" xr:uid="{00000000-0005-0000-0000-00004A120000}"/>
    <cellStyle name="40% - Accent6 4 2 2 3" xfId="7864" xr:uid="{00000000-0005-0000-0000-00004B120000}"/>
    <cellStyle name="40% - Accent6 4 2 2 3 2" xfId="7865" xr:uid="{00000000-0005-0000-0000-00004C120000}"/>
    <cellStyle name="40% - Accent6 4 2 2 3 3" xfId="7866" xr:uid="{00000000-0005-0000-0000-00004D120000}"/>
    <cellStyle name="40% - Accent6 4 2 2 4" xfId="7867" xr:uid="{00000000-0005-0000-0000-00004E120000}"/>
    <cellStyle name="40% - Accent6 4 2 2 5" xfId="7868" xr:uid="{00000000-0005-0000-0000-00004F120000}"/>
    <cellStyle name="40% - Accent6 4 2 2 5 2" xfId="7869" xr:uid="{00000000-0005-0000-0000-000050120000}"/>
    <cellStyle name="40% - Accent6 4 2 2 6" xfId="7870" xr:uid="{00000000-0005-0000-0000-000051120000}"/>
    <cellStyle name="40% - Accent6 4 2 3" xfId="7871" xr:uid="{00000000-0005-0000-0000-000052120000}"/>
    <cellStyle name="40% - Accent6 4 2 3 2" xfId="7872" xr:uid="{00000000-0005-0000-0000-000053120000}"/>
    <cellStyle name="40% - Accent6 4 2 3 2 2" xfId="7873" xr:uid="{00000000-0005-0000-0000-000054120000}"/>
    <cellStyle name="40% - Accent6 4 2 3 2 3" xfId="7874" xr:uid="{00000000-0005-0000-0000-000055120000}"/>
    <cellStyle name="40% - Accent6 4 2 3 3" xfId="7875" xr:uid="{00000000-0005-0000-0000-000056120000}"/>
    <cellStyle name="40% - Accent6 4 2 3 3 2" xfId="7876" xr:uid="{00000000-0005-0000-0000-000057120000}"/>
    <cellStyle name="40% - Accent6 4 2 3 4" xfId="7877" xr:uid="{00000000-0005-0000-0000-000058120000}"/>
    <cellStyle name="40% - Accent6 4 2 4" xfId="7878" xr:uid="{00000000-0005-0000-0000-000059120000}"/>
    <cellStyle name="40% - Accent6 4 2 5" xfId="7879" xr:uid="{00000000-0005-0000-0000-00005A120000}"/>
    <cellStyle name="40% - Accent6 4 3" xfId="7880" xr:uid="{00000000-0005-0000-0000-00005B120000}"/>
    <cellStyle name="40% - Accent6 4 3 2" xfId="7881" xr:uid="{00000000-0005-0000-0000-00005C120000}"/>
    <cellStyle name="40% - Accent6 4 3 2 2" xfId="7882" xr:uid="{00000000-0005-0000-0000-00005D120000}"/>
    <cellStyle name="40% - Accent6 4 3 2 3" xfId="7883" xr:uid="{00000000-0005-0000-0000-00005E120000}"/>
    <cellStyle name="40% - Accent6 4 3 3" xfId="7884" xr:uid="{00000000-0005-0000-0000-00005F120000}"/>
    <cellStyle name="40% - Accent6 4 3 4" xfId="7885" xr:uid="{00000000-0005-0000-0000-000060120000}"/>
    <cellStyle name="40% - Accent6 4 3 4 2" xfId="7886" xr:uid="{00000000-0005-0000-0000-000061120000}"/>
    <cellStyle name="40% - Accent6 4 3 5" xfId="7887" xr:uid="{00000000-0005-0000-0000-000062120000}"/>
    <cellStyle name="40% - Accent6 4 4" xfId="7888" xr:uid="{00000000-0005-0000-0000-000063120000}"/>
    <cellStyle name="40% - Accent6 4 4 2" xfId="7889" xr:uid="{00000000-0005-0000-0000-000064120000}"/>
    <cellStyle name="40% - Accent6 4 4 2 2" xfId="7890" xr:uid="{00000000-0005-0000-0000-000065120000}"/>
    <cellStyle name="40% - Accent6 4 4 2 3" xfId="7891" xr:uid="{00000000-0005-0000-0000-000066120000}"/>
    <cellStyle name="40% - Accent6 4 4 3" xfId="7892" xr:uid="{00000000-0005-0000-0000-000067120000}"/>
    <cellStyle name="40% - Accent6 4 4 3 2" xfId="7893" xr:uid="{00000000-0005-0000-0000-000068120000}"/>
    <cellStyle name="40% - Accent6 4 4 4" xfId="7894" xr:uid="{00000000-0005-0000-0000-000069120000}"/>
    <cellStyle name="40% - Accent6 4 5" xfId="7895" xr:uid="{00000000-0005-0000-0000-00006A120000}"/>
    <cellStyle name="40% - Accent6 4 5 2" xfId="7896" xr:uid="{00000000-0005-0000-0000-00006B120000}"/>
    <cellStyle name="40% - Accent6 4 5 2 2" xfId="7897" xr:uid="{00000000-0005-0000-0000-00006C120000}"/>
    <cellStyle name="40% - Accent6 4 5 2 3" xfId="7898" xr:uid="{00000000-0005-0000-0000-00006D120000}"/>
    <cellStyle name="40% - Accent6 4 5 3" xfId="7899" xr:uid="{00000000-0005-0000-0000-00006E120000}"/>
    <cellStyle name="40% - Accent6 4 5 3 2" xfId="7900" xr:uid="{00000000-0005-0000-0000-00006F120000}"/>
    <cellStyle name="40% - Accent6 4 5 4" xfId="7901" xr:uid="{00000000-0005-0000-0000-000070120000}"/>
    <cellStyle name="40% - Accent6 4 6" xfId="7902" xr:uid="{00000000-0005-0000-0000-000071120000}"/>
    <cellStyle name="40% - Accent6 4 6 2" xfId="7903" xr:uid="{00000000-0005-0000-0000-000072120000}"/>
    <cellStyle name="40% - Accent6 4 6 3" xfId="7904" xr:uid="{00000000-0005-0000-0000-000073120000}"/>
    <cellStyle name="40% - Accent6 4 7" xfId="7905" xr:uid="{00000000-0005-0000-0000-000074120000}"/>
    <cellStyle name="40% - Accent6 4 8" xfId="7906" xr:uid="{00000000-0005-0000-0000-000075120000}"/>
    <cellStyle name="40% - Accent6 4 8 2" xfId="7907" xr:uid="{00000000-0005-0000-0000-000076120000}"/>
    <cellStyle name="40% - Accent6 4 9" xfId="7908" xr:uid="{00000000-0005-0000-0000-000077120000}"/>
    <cellStyle name="40% - Accent6 5" xfId="254" xr:uid="{00000000-0005-0000-0000-00005D000000}"/>
    <cellStyle name="40% - Accent6 5 2" xfId="7910" xr:uid="{00000000-0005-0000-0000-000079120000}"/>
    <cellStyle name="40% - Accent6 5 2 2" xfId="7911" xr:uid="{00000000-0005-0000-0000-00007A120000}"/>
    <cellStyle name="40% - Accent6 5 2 2 2" xfId="7912" xr:uid="{00000000-0005-0000-0000-00007B120000}"/>
    <cellStyle name="40% - Accent6 5 2 2 2 2" xfId="7913" xr:uid="{00000000-0005-0000-0000-00007C120000}"/>
    <cellStyle name="40% - Accent6 5 2 2 2 2 2" xfId="7914" xr:uid="{00000000-0005-0000-0000-00007D120000}"/>
    <cellStyle name="40% - Accent6 5 2 2 2 2 3" xfId="7915" xr:uid="{00000000-0005-0000-0000-00007E120000}"/>
    <cellStyle name="40% - Accent6 5 2 2 2 3" xfId="7916" xr:uid="{00000000-0005-0000-0000-00007F120000}"/>
    <cellStyle name="40% - Accent6 5 2 2 2 3 2" xfId="7917" xr:uid="{00000000-0005-0000-0000-000080120000}"/>
    <cellStyle name="40% - Accent6 5 2 2 2 4" xfId="7918" xr:uid="{00000000-0005-0000-0000-000081120000}"/>
    <cellStyle name="40% - Accent6 5 2 2 3" xfId="7919" xr:uid="{00000000-0005-0000-0000-000082120000}"/>
    <cellStyle name="40% - Accent6 5 2 2 3 2" xfId="7920" xr:uid="{00000000-0005-0000-0000-000083120000}"/>
    <cellStyle name="40% - Accent6 5 2 2 3 3" xfId="7921" xr:uid="{00000000-0005-0000-0000-000084120000}"/>
    <cellStyle name="40% - Accent6 5 2 2 4" xfId="7922" xr:uid="{00000000-0005-0000-0000-000085120000}"/>
    <cellStyle name="40% - Accent6 5 2 2 5" xfId="7923" xr:uid="{00000000-0005-0000-0000-000086120000}"/>
    <cellStyle name="40% - Accent6 5 2 2 5 2" xfId="7924" xr:uid="{00000000-0005-0000-0000-000087120000}"/>
    <cellStyle name="40% - Accent6 5 2 2 6" xfId="7925" xr:uid="{00000000-0005-0000-0000-000088120000}"/>
    <cellStyle name="40% - Accent6 5 2 3" xfId="7926" xr:uid="{00000000-0005-0000-0000-000089120000}"/>
    <cellStyle name="40% - Accent6 5 2 3 2" xfId="7927" xr:uid="{00000000-0005-0000-0000-00008A120000}"/>
    <cellStyle name="40% - Accent6 5 2 3 2 2" xfId="7928" xr:uid="{00000000-0005-0000-0000-00008B120000}"/>
    <cellStyle name="40% - Accent6 5 2 3 2 3" xfId="7929" xr:uid="{00000000-0005-0000-0000-00008C120000}"/>
    <cellStyle name="40% - Accent6 5 2 3 3" xfId="7930" xr:uid="{00000000-0005-0000-0000-00008D120000}"/>
    <cellStyle name="40% - Accent6 5 2 3 3 2" xfId="7931" xr:uid="{00000000-0005-0000-0000-00008E120000}"/>
    <cellStyle name="40% - Accent6 5 2 3 4" xfId="7932" xr:uid="{00000000-0005-0000-0000-00008F120000}"/>
    <cellStyle name="40% - Accent6 5 2 4" xfId="7933" xr:uid="{00000000-0005-0000-0000-000090120000}"/>
    <cellStyle name="40% - Accent6 5 2 5" xfId="7934" xr:uid="{00000000-0005-0000-0000-000091120000}"/>
    <cellStyle name="40% - Accent6 5 3" xfId="7935" xr:uid="{00000000-0005-0000-0000-000092120000}"/>
    <cellStyle name="40% - Accent6 5 3 2" xfId="7936" xr:uid="{00000000-0005-0000-0000-000093120000}"/>
    <cellStyle name="40% - Accent6 5 3 2 2" xfId="7937" xr:uid="{00000000-0005-0000-0000-000094120000}"/>
    <cellStyle name="40% - Accent6 5 3 2 3" xfId="7938" xr:uid="{00000000-0005-0000-0000-000095120000}"/>
    <cellStyle name="40% - Accent6 5 3 3" xfId="7939" xr:uid="{00000000-0005-0000-0000-000096120000}"/>
    <cellStyle name="40% - Accent6 5 3 4" xfId="7940" xr:uid="{00000000-0005-0000-0000-000097120000}"/>
    <cellStyle name="40% - Accent6 5 3 4 2" xfId="7941" xr:uid="{00000000-0005-0000-0000-000098120000}"/>
    <cellStyle name="40% - Accent6 5 3 5" xfId="7942" xr:uid="{00000000-0005-0000-0000-000099120000}"/>
    <cellStyle name="40% - Accent6 5 4" xfId="7943" xr:uid="{00000000-0005-0000-0000-00009A120000}"/>
    <cellStyle name="40% - Accent6 5 4 2" xfId="7944" xr:uid="{00000000-0005-0000-0000-00009B120000}"/>
    <cellStyle name="40% - Accent6 5 4 2 2" xfId="7945" xr:uid="{00000000-0005-0000-0000-00009C120000}"/>
    <cellStyle name="40% - Accent6 5 4 2 3" xfId="7946" xr:uid="{00000000-0005-0000-0000-00009D120000}"/>
    <cellStyle name="40% - Accent6 5 4 3" xfId="7947" xr:uid="{00000000-0005-0000-0000-00009E120000}"/>
    <cellStyle name="40% - Accent6 5 4 3 2" xfId="7948" xr:uid="{00000000-0005-0000-0000-00009F120000}"/>
    <cellStyle name="40% - Accent6 5 4 4" xfId="7949" xr:uid="{00000000-0005-0000-0000-0000A0120000}"/>
    <cellStyle name="40% - Accent6 5 5" xfId="7950" xr:uid="{00000000-0005-0000-0000-0000A1120000}"/>
    <cellStyle name="40% - Accent6 5 5 2" xfId="7951" xr:uid="{00000000-0005-0000-0000-0000A2120000}"/>
    <cellStyle name="40% - Accent6 5 5 3" xfId="7952" xr:uid="{00000000-0005-0000-0000-0000A3120000}"/>
    <cellStyle name="40% - Accent6 5 6" xfId="7953" xr:uid="{00000000-0005-0000-0000-0000A4120000}"/>
    <cellStyle name="40% - Accent6 5 7" xfId="7954" xr:uid="{00000000-0005-0000-0000-0000A5120000}"/>
    <cellStyle name="40% - Accent6 5 7 2" xfId="7955" xr:uid="{00000000-0005-0000-0000-0000A6120000}"/>
    <cellStyle name="40% - Accent6 5 8" xfId="7956" xr:uid="{00000000-0005-0000-0000-0000A7120000}"/>
    <cellStyle name="40% - Accent6 5 9" xfId="7909" xr:uid="{00000000-0005-0000-0000-000078120000}"/>
    <cellStyle name="40% - Accent6 6" xfId="255" xr:uid="{00000000-0005-0000-0000-00005E000000}"/>
    <cellStyle name="40% - Accent6 6 2" xfId="7957" xr:uid="{00000000-0005-0000-0000-0000A9120000}"/>
    <cellStyle name="40% - Accent6 6 2 2" xfId="7958" xr:uid="{00000000-0005-0000-0000-0000AA120000}"/>
    <cellStyle name="40% - Accent6 6 2 2 2" xfId="7959" xr:uid="{00000000-0005-0000-0000-0000AB120000}"/>
    <cellStyle name="40% - Accent6 6 2 2 2 2" xfId="7960" xr:uid="{00000000-0005-0000-0000-0000AC120000}"/>
    <cellStyle name="40% - Accent6 6 2 2 2 3" xfId="7961" xr:uid="{00000000-0005-0000-0000-0000AD120000}"/>
    <cellStyle name="40% - Accent6 6 2 2 3" xfId="7962" xr:uid="{00000000-0005-0000-0000-0000AE120000}"/>
    <cellStyle name="40% - Accent6 6 2 2 3 2" xfId="7963" xr:uid="{00000000-0005-0000-0000-0000AF120000}"/>
    <cellStyle name="40% - Accent6 6 2 2 4" xfId="7964" xr:uid="{00000000-0005-0000-0000-0000B0120000}"/>
    <cellStyle name="40% - Accent6 6 2 3" xfId="7965" xr:uid="{00000000-0005-0000-0000-0000B1120000}"/>
    <cellStyle name="40% - Accent6 6 2 3 2" xfId="7966" xr:uid="{00000000-0005-0000-0000-0000B2120000}"/>
    <cellStyle name="40% - Accent6 6 2 3 3" xfId="7967" xr:uid="{00000000-0005-0000-0000-0000B3120000}"/>
    <cellStyle name="40% - Accent6 6 2 4" xfId="7968" xr:uid="{00000000-0005-0000-0000-0000B4120000}"/>
    <cellStyle name="40% - Accent6 6 2 5" xfId="7969" xr:uid="{00000000-0005-0000-0000-0000B5120000}"/>
    <cellStyle name="40% - Accent6 6 2 5 2" xfId="7970" xr:uid="{00000000-0005-0000-0000-0000B6120000}"/>
    <cellStyle name="40% - Accent6 6 2 6" xfId="7971" xr:uid="{00000000-0005-0000-0000-0000B7120000}"/>
    <cellStyle name="40% - Accent6 6 3" xfId="7972" xr:uid="{00000000-0005-0000-0000-0000B8120000}"/>
    <cellStyle name="40% - Accent6 6 3 2" xfId="7973" xr:uid="{00000000-0005-0000-0000-0000B9120000}"/>
    <cellStyle name="40% - Accent6 6 3 2 2" xfId="7974" xr:uid="{00000000-0005-0000-0000-0000BA120000}"/>
    <cellStyle name="40% - Accent6 6 3 2 3" xfId="7975" xr:uid="{00000000-0005-0000-0000-0000BB120000}"/>
    <cellStyle name="40% - Accent6 6 3 3" xfId="7976" xr:uid="{00000000-0005-0000-0000-0000BC120000}"/>
    <cellStyle name="40% - Accent6 6 3 3 2" xfId="7977" xr:uid="{00000000-0005-0000-0000-0000BD120000}"/>
    <cellStyle name="40% - Accent6 6 3 4" xfId="7978" xr:uid="{00000000-0005-0000-0000-0000BE120000}"/>
    <cellStyle name="40% - Accent6 6 4" xfId="7979" xr:uid="{00000000-0005-0000-0000-0000BF120000}"/>
    <cellStyle name="40% - Accent6 6 5" xfId="7980" xr:uid="{00000000-0005-0000-0000-0000C0120000}"/>
    <cellStyle name="40% - Accent6 7" xfId="256" xr:uid="{00000000-0005-0000-0000-00005F000000}"/>
    <cellStyle name="40% - Accent6 7 2" xfId="7981" xr:uid="{00000000-0005-0000-0000-0000C2120000}"/>
    <cellStyle name="40% - Accent6 7 3" xfId="7982" xr:uid="{00000000-0005-0000-0000-0000C3120000}"/>
    <cellStyle name="40% - Accent6 7 4" xfId="7983" xr:uid="{00000000-0005-0000-0000-0000C4120000}"/>
    <cellStyle name="40% - Accent6 8" xfId="7984" xr:uid="{00000000-0005-0000-0000-0000C5120000}"/>
    <cellStyle name="40% - Accent6 8 2" xfId="7985" xr:uid="{00000000-0005-0000-0000-0000C6120000}"/>
    <cellStyle name="40% - Accent6 8 2 2" xfId="7986" xr:uid="{00000000-0005-0000-0000-0000C7120000}"/>
    <cellStyle name="40% - Accent6 8 2 3" xfId="7987" xr:uid="{00000000-0005-0000-0000-0000C8120000}"/>
    <cellStyle name="40% - Accent6 8 2 3 2" xfId="7988" xr:uid="{00000000-0005-0000-0000-0000C9120000}"/>
    <cellStyle name="40% - Accent6 8 3" xfId="7989" xr:uid="{00000000-0005-0000-0000-0000CA120000}"/>
    <cellStyle name="40% - Accent6 8 4" xfId="7990" xr:uid="{00000000-0005-0000-0000-0000CB120000}"/>
    <cellStyle name="40% - Accent6 8 4 2" xfId="7991" xr:uid="{00000000-0005-0000-0000-0000CC120000}"/>
    <cellStyle name="40% - Accent6 8 5" xfId="7992" xr:uid="{00000000-0005-0000-0000-0000CD120000}"/>
    <cellStyle name="40% - Accent6 9" xfId="7993" xr:uid="{00000000-0005-0000-0000-0000CE120000}"/>
    <cellStyle name="40% - Accent6 9 2" xfId="7994" xr:uid="{00000000-0005-0000-0000-0000CF120000}"/>
    <cellStyle name="40% - Accent6 9 2 2" xfId="7995" xr:uid="{00000000-0005-0000-0000-0000D0120000}"/>
    <cellStyle name="40% - Accent6 9 2 3" xfId="7996" xr:uid="{00000000-0005-0000-0000-0000D1120000}"/>
    <cellStyle name="40% - Accent6 9 3" xfId="7997" xr:uid="{00000000-0005-0000-0000-0000D2120000}"/>
    <cellStyle name="40% - Accent6 9 4" xfId="7998" xr:uid="{00000000-0005-0000-0000-0000D3120000}"/>
    <cellStyle name="40% - Accent6 9 4 2" xfId="7999" xr:uid="{00000000-0005-0000-0000-0000D4120000}"/>
    <cellStyle name="40% - Accent6 9 5" xfId="8000" xr:uid="{00000000-0005-0000-0000-0000D5120000}"/>
    <cellStyle name="5 in (Normal)" xfId="257" xr:uid="{00000000-0005-0000-0000-000060000000}"/>
    <cellStyle name="60% - Accent1" xfId="84" builtinId="32" customBuiltin="1"/>
    <cellStyle name="60% - Accent1 10" xfId="8001" xr:uid="{00000000-0005-0000-0000-0000D7120000}"/>
    <cellStyle name="60% - Accent1 11" xfId="8002" xr:uid="{00000000-0005-0000-0000-0000D8120000}"/>
    <cellStyle name="60% - Accent1 2" xfId="258" xr:uid="{00000000-0005-0000-0000-000061000000}"/>
    <cellStyle name="60% - Accent1 3" xfId="259" xr:uid="{00000000-0005-0000-0000-000062000000}"/>
    <cellStyle name="60% - Accent1 3 2" xfId="8003" xr:uid="{00000000-0005-0000-0000-0000DB120000}"/>
    <cellStyle name="60% - Accent1 3 3" xfId="8004" xr:uid="{00000000-0005-0000-0000-0000DC120000}"/>
    <cellStyle name="60% - Accent1 4" xfId="260" xr:uid="{00000000-0005-0000-0000-000063000000}"/>
    <cellStyle name="60% - Accent1 5" xfId="261" xr:uid="{00000000-0005-0000-0000-000064000000}"/>
    <cellStyle name="60% - Accent1 6" xfId="262" xr:uid="{00000000-0005-0000-0000-000065000000}"/>
    <cellStyle name="60% - Accent1 7" xfId="263" xr:uid="{00000000-0005-0000-0000-000066000000}"/>
    <cellStyle name="60% - Accent1 8" xfId="8005" xr:uid="{00000000-0005-0000-0000-0000E1120000}"/>
    <cellStyle name="60% - Accent1 9" xfId="8006" xr:uid="{00000000-0005-0000-0000-0000E2120000}"/>
    <cellStyle name="60% - Accent2" xfId="88" builtinId="36" customBuiltin="1"/>
    <cellStyle name="60% - Accent2 10" xfId="8007" xr:uid="{00000000-0005-0000-0000-0000E3120000}"/>
    <cellStyle name="60% - Accent2 11" xfId="8008" xr:uid="{00000000-0005-0000-0000-0000E4120000}"/>
    <cellStyle name="60% - Accent2 2" xfId="264" xr:uid="{00000000-0005-0000-0000-000067000000}"/>
    <cellStyle name="60% - Accent2 3" xfId="265" xr:uid="{00000000-0005-0000-0000-000068000000}"/>
    <cellStyle name="60% - Accent2 3 2" xfId="8009" xr:uid="{00000000-0005-0000-0000-0000E7120000}"/>
    <cellStyle name="60% - Accent2 3 3" xfId="8010" xr:uid="{00000000-0005-0000-0000-0000E8120000}"/>
    <cellStyle name="60% - Accent2 4" xfId="266" xr:uid="{00000000-0005-0000-0000-000069000000}"/>
    <cellStyle name="60% - Accent2 5" xfId="267" xr:uid="{00000000-0005-0000-0000-00006A000000}"/>
    <cellStyle name="60% - Accent2 6" xfId="268" xr:uid="{00000000-0005-0000-0000-00006B000000}"/>
    <cellStyle name="60% - Accent2 7" xfId="269" xr:uid="{00000000-0005-0000-0000-00006C000000}"/>
    <cellStyle name="60% - Accent2 8" xfId="8011" xr:uid="{00000000-0005-0000-0000-0000ED120000}"/>
    <cellStyle name="60% - Accent2 9" xfId="8012" xr:uid="{00000000-0005-0000-0000-0000EE120000}"/>
    <cellStyle name="60% - Accent3" xfId="92" builtinId="40" customBuiltin="1"/>
    <cellStyle name="60% - Accent3 10" xfId="8013" xr:uid="{00000000-0005-0000-0000-0000EF120000}"/>
    <cellStyle name="60% - Accent3 11" xfId="8014" xr:uid="{00000000-0005-0000-0000-0000F0120000}"/>
    <cellStyle name="60% - Accent3 2" xfId="270" xr:uid="{00000000-0005-0000-0000-00006D000000}"/>
    <cellStyle name="60% - Accent3 3" xfId="271" xr:uid="{00000000-0005-0000-0000-00006E000000}"/>
    <cellStyle name="60% - Accent3 3 2" xfId="8015" xr:uid="{00000000-0005-0000-0000-0000F3120000}"/>
    <cellStyle name="60% - Accent3 3 3" xfId="8016" xr:uid="{00000000-0005-0000-0000-0000F4120000}"/>
    <cellStyle name="60% - Accent3 4" xfId="272" xr:uid="{00000000-0005-0000-0000-00006F000000}"/>
    <cellStyle name="60% - Accent3 5" xfId="273" xr:uid="{00000000-0005-0000-0000-000070000000}"/>
    <cellStyle name="60% - Accent3 6" xfId="274" xr:uid="{00000000-0005-0000-0000-000071000000}"/>
    <cellStyle name="60% - Accent3 7" xfId="275" xr:uid="{00000000-0005-0000-0000-000072000000}"/>
    <cellStyle name="60% - Accent3 8" xfId="8017" xr:uid="{00000000-0005-0000-0000-0000F9120000}"/>
    <cellStyle name="60% - Accent3 9" xfId="8018" xr:uid="{00000000-0005-0000-0000-0000FA120000}"/>
    <cellStyle name="60% - Accent4" xfId="96" builtinId="44" customBuiltin="1"/>
    <cellStyle name="60% - Accent4 10" xfId="8019" xr:uid="{00000000-0005-0000-0000-0000FB120000}"/>
    <cellStyle name="60% - Accent4 11" xfId="8020" xr:uid="{00000000-0005-0000-0000-0000FC120000}"/>
    <cellStyle name="60% - Accent4 2" xfId="276" xr:uid="{00000000-0005-0000-0000-000073000000}"/>
    <cellStyle name="60% - Accent4 3" xfId="277" xr:uid="{00000000-0005-0000-0000-000074000000}"/>
    <cellStyle name="60% - Accent4 3 2" xfId="8021" xr:uid="{00000000-0005-0000-0000-0000FF120000}"/>
    <cellStyle name="60% - Accent4 3 3" xfId="8022" xr:uid="{00000000-0005-0000-0000-000000130000}"/>
    <cellStyle name="60% - Accent4 4" xfId="278" xr:uid="{00000000-0005-0000-0000-000075000000}"/>
    <cellStyle name="60% - Accent4 5" xfId="279" xr:uid="{00000000-0005-0000-0000-000076000000}"/>
    <cellStyle name="60% - Accent4 6" xfId="280" xr:uid="{00000000-0005-0000-0000-000077000000}"/>
    <cellStyle name="60% - Accent4 7" xfId="281" xr:uid="{00000000-0005-0000-0000-000078000000}"/>
    <cellStyle name="60% - Accent4 8" xfId="8023" xr:uid="{00000000-0005-0000-0000-000005130000}"/>
    <cellStyle name="60% - Accent4 9" xfId="8024" xr:uid="{00000000-0005-0000-0000-000006130000}"/>
    <cellStyle name="60% - Accent5" xfId="100" builtinId="48" customBuiltin="1"/>
    <cellStyle name="60% - Accent5 10" xfId="8025" xr:uid="{00000000-0005-0000-0000-000007130000}"/>
    <cellStyle name="60% - Accent5 11" xfId="8026" xr:uid="{00000000-0005-0000-0000-000008130000}"/>
    <cellStyle name="60% - Accent5 2" xfId="282" xr:uid="{00000000-0005-0000-0000-000079000000}"/>
    <cellStyle name="60% - Accent5 3" xfId="283" xr:uid="{00000000-0005-0000-0000-00007A000000}"/>
    <cellStyle name="60% - Accent5 3 2" xfId="8027" xr:uid="{00000000-0005-0000-0000-00000B130000}"/>
    <cellStyle name="60% - Accent5 3 3" xfId="8028" xr:uid="{00000000-0005-0000-0000-00000C130000}"/>
    <cellStyle name="60% - Accent5 4" xfId="284" xr:uid="{00000000-0005-0000-0000-00007B000000}"/>
    <cellStyle name="60% - Accent5 5" xfId="285" xr:uid="{00000000-0005-0000-0000-00007C000000}"/>
    <cellStyle name="60% - Accent5 6" xfId="286" xr:uid="{00000000-0005-0000-0000-00007D000000}"/>
    <cellStyle name="60% - Accent5 7" xfId="287" xr:uid="{00000000-0005-0000-0000-00007E000000}"/>
    <cellStyle name="60% - Accent5 8" xfId="8029" xr:uid="{00000000-0005-0000-0000-000011130000}"/>
    <cellStyle name="60% - Accent5 9" xfId="8030" xr:uid="{00000000-0005-0000-0000-000012130000}"/>
    <cellStyle name="60% - Accent6" xfId="104" builtinId="52" customBuiltin="1"/>
    <cellStyle name="60% - Accent6 10" xfId="8031" xr:uid="{00000000-0005-0000-0000-000013130000}"/>
    <cellStyle name="60% - Accent6 11" xfId="8032" xr:uid="{00000000-0005-0000-0000-000014130000}"/>
    <cellStyle name="60% - Accent6 2" xfId="288" xr:uid="{00000000-0005-0000-0000-00007F000000}"/>
    <cellStyle name="60% - Accent6 3" xfId="289" xr:uid="{00000000-0005-0000-0000-000080000000}"/>
    <cellStyle name="60% - Accent6 3 2" xfId="8033" xr:uid="{00000000-0005-0000-0000-000017130000}"/>
    <cellStyle name="60% - Accent6 3 3" xfId="8034" xr:uid="{00000000-0005-0000-0000-000018130000}"/>
    <cellStyle name="60% - Accent6 4" xfId="290" xr:uid="{00000000-0005-0000-0000-000081000000}"/>
    <cellStyle name="60% - Accent6 5" xfId="291" xr:uid="{00000000-0005-0000-0000-000082000000}"/>
    <cellStyle name="60% - Accent6 6" xfId="292" xr:uid="{00000000-0005-0000-0000-000083000000}"/>
    <cellStyle name="60% - Accent6 7" xfId="293" xr:uid="{00000000-0005-0000-0000-000084000000}"/>
    <cellStyle name="60% - Accent6 8" xfId="8035" xr:uid="{00000000-0005-0000-0000-00001D130000}"/>
    <cellStyle name="60% - Accent6 9" xfId="8036" xr:uid="{00000000-0005-0000-0000-00001E130000}"/>
    <cellStyle name="Accent1" xfId="81" builtinId="29" customBuiltin="1"/>
    <cellStyle name="Accent1 - 20%" xfId="294" xr:uid="{00000000-0005-0000-0000-000085000000}"/>
    <cellStyle name="Accent1 - 20% 2" xfId="8038" xr:uid="{00000000-0005-0000-0000-000020130000}"/>
    <cellStyle name="Accent1 - 20% 3" xfId="8039" xr:uid="{00000000-0005-0000-0000-000021130000}"/>
    <cellStyle name="Accent1 - 20% 3 2" xfId="8040" xr:uid="{00000000-0005-0000-0000-000022130000}"/>
    <cellStyle name="Accent1 - 20% 3 3" xfId="8041" xr:uid="{00000000-0005-0000-0000-000023130000}"/>
    <cellStyle name="Accent1 - 20% 4" xfId="8037" xr:uid="{00000000-0005-0000-0000-00001F130000}"/>
    <cellStyle name="Accent1 - 40%" xfId="295" xr:uid="{00000000-0005-0000-0000-000086000000}"/>
    <cellStyle name="Accent1 - 40% 2" xfId="8043" xr:uid="{00000000-0005-0000-0000-000025130000}"/>
    <cellStyle name="Accent1 - 40% 3" xfId="8044" xr:uid="{00000000-0005-0000-0000-000026130000}"/>
    <cellStyle name="Accent1 - 40% 3 2" xfId="8045" xr:uid="{00000000-0005-0000-0000-000027130000}"/>
    <cellStyle name="Accent1 - 40% 3 3" xfId="8046" xr:uid="{00000000-0005-0000-0000-000028130000}"/>
    <cellStyle name="Accent1 - 40% 4" xfId="8042" xr:uid="{00000000-0005-0000-0000-000024130000}"/>
    <cellStyle name="Accent1 - 60%" xfId="296" xr:uid="{00000000-0005-0000-0000-000087000000}"/>
    <cellStyle name="Accent1 - 60% 2" xfId="8048" xr:uid="{00000000-0005-0000-0000-00002A130000}"/>
    <cellStyle name="Accent1 - 60% 2 2" xfId="8049" xr:uid="{00000000-0005-0000-0000-00002B130000}"/>
    <cellStyle name="Accent1 - 60% 2 3" xfId="8050" xr:uid="{00000000-0005-0000-0000-00002C130000}"/>
    <cellStyle name="Accent1 - 60% 3" xfId="8047" xr:uid="{00000000-0005-0000-0000-000029130000}"/>
    <cellStyle name="Accent1 10" xfId="8051" xr:uid="{00000000-0005-0000-0000-00002D130000}"/>
    <cellStyle name="Accent1 11" xfId="8052" xr:uid="{00000000-0005-0000-0000-00002E130000}"/>
    <cellStyle name="Accent1 12" xfId="8053" xr:uid="{00000000-0005-0000-0000-00002F130000}"/>
    <cellStyle name="Accent1 13" xfId="8054" xr:uid="{00000000-0005-0000-0000-000030130000}"/>
    <cellStyle name="Accent1 14" xfId="8055" xr:uid="{00000000-0005-0000-0000-000031130000}"/>
    <cellStyle name="Accent1 15" xfId="8056" xr:uid="{00000000-0005-0000-0000-000032130000}"/>
    <cellStyle name="Accent1 16" xfId="8057" xr:uid="{00000000-0005-0000-0000-000033130000}"/>
    <cellStyle name="Accent1 17" xfId="8058" xr:uid="{00000000-0005-0000-0000-000034130000}"/>
    <cellStyle name="Accent1 18" xfId="8059" xr:uid="{00000000-0005-0000-0000-000035130000}"/>
    <cellStyle name="Accent1 19" xfId="8060" xr:uid="{00000000-0005-0000-0000-000036130000}"/>
    <cellStyle name="Accent1 2" xfId="297" xr:uid="{00000000-0005-0000-0000-000088000000}"/>
    <cellStyle name="Accent1 2 2" xfId="8062" xr:uid="{00000000-0005-0000-0000-000038130000}"/>
    <cellStyle name="Accent1 2 2 2" xfId="8063" xr:uid="{00000000-0005-0000-0000-000039130000}"/>
    <cellStyle name="Accent1 2 3" xfId="8064" xr:uid="{00000000-0005-0000-0000-00003A130000}"/>
    <cellStyle name="Accent1 2 4" xfId="8061" xr:uid="{00000000-0005-0000-0000-000037130000}"/>
    <cellStyle name="Accent1 20" xfId="8065" xr:uid="{00000000-0005-0000-0000-00003B130000}"/>
    <cellStyle name="Accent1 21" xfId="8066" xr:uid="{00000000-0005-0000-0000-00003C130000}"/>
    <cellStyle name="Accent1 22" xfId="8067" xr:uid="{00000000-0005-0000-0000-00003D130000}"/>
    <cellStyle name="Accent1 23" xfId="8068" xr:uid="{00000000-0005-0000-0000-00003E130000}"/>
    <cellStyle name="Accent1 24" xfId="8069" xr:uid="{00000000-0005-0000-0000-00003F130000}"/>
    <cellStyle name="Accent1 24 2" xfId="8070" xr:uid="{00000000-0005-0000-0000-000040130000}"/>
    <cellStyle name="Accent1 24 3" xfId="8071" xr:uid="{00000000-0005-0000-0000-000041130000}"/>
    <cellStyle name="Accent1 25" xfId="8072" xr:uid="{00000000-0005-0000-0000-000042130000}"/>
    <cellStyle name="Accent1 25 2" xfId="8073" xr:uid="{00000000-0005-0000-0000-000043130000}"/>
    <cellStyle name="Accent1 25 3" xfId="8074" xr:uid="{00000000-0005-0000-0000-000044130000}"/>
    <cellStyle name="Accent1 26" xfId="8075" xr:uid="{00000000-0005-0000-0000-000045130000}"/>
    <cellStyle name="Accent1 26 2" xfId="8076" xr:uid="{00000000-0005-0000-0000-000046130000}"/>
    <cellStyle name="Accent1 26 3" xfId="8077" xr:uid="{00000000-0005-0000-0000-000047130000}"/>
    <cellStyle name="Accent1 27" xfId="8078" xr:uid="{00000000-0005-0000-0000-000048130000}"/>
    <cellStyle name="Accent1 27 2" xfId="8079" xr:uid="{00000000-0005-0000-0000-000049130000}"/>
    <cellStyle name="Accent1 27 3" xfId="8080" xr:uid="{00000000-0005-0000-0000-00004A130000}"/>
    <cellStyle name="Accent1 28" xfId="8081" xr:uid="{00000000-0005-0000-0000-00004B130000}"/>
    <cellStyle name="Accent1 28 2" xfId="8082" xr:uid="{00000000-0005-0000-0000-00004C130000}"/>
    <cellStyle name="Accent1 28 3" xfId="8083" xr:uid="{00000000-0005-0000-0000-00004D130000}"/>
    <cellStyle name="Accent1 29" xfId="8084" xr:uid="{00000000-0005-0000-0000-00004E130000}"/>
    <cellStyle name="Accent1 29 2" xfId="8085" xr:uid="{00000000-0005-0000-0000-00004F130000}"/>
    <cellStyle name="Accent1 29 3" xfId="8086" xr:uid="{00000000-0005-0000-0000-000050130000}"/>
    <cellStyle name="Accent1 3" xfId="298" xr:uid="{00000000-0005-0000-0000-000089000000}"/>
    <cellStyle name="Accent1 3 2" xfId="8088" xr:uid="{00000000-0005-0000-0000-000052130000}"/>
    <cellStyle name="Accent1 3 3" xfId="8089" xr:uid="{00000000-0005-0000-0000-000053130000}"/>
    <cellStyle name="Accent1 3 4" xfId="8087" xr:uid="{00000000-0005-0000-0000-000051130000}"/>
    <cellStyle name="Accent1 30" xfId="8090" xr:uid="{00000000-0005-0000-0000-000054130000}"/>
    <cellStyle name="Accent1 31" xfId="8091" xr:uid="{00000000-0005-0000-0000-000055130000}"/>
    <cellStyle name="Accent1 31 2" xfId="8092" xr:uid="{00000000-0005-0000-0000-000056130000}"/>
    <cellStyle name="Accent1 32" xfId="8093" xr:uid="{00000000-0005-0000-0000-000057130000}"/>
    <cellStyle name="Accent1 33" xfId="8094" xr:uid="{00000000-0005-0000-0000-000058130000}"/>
    <cellStyle name="Accent1 34" xfId="8095" xr:uid="{00000000-0005-0000-0000-000059130000}"/>
    <cellStyle name="Accent1 35" xfId="8096" xr:uid="{00000000-0005-0000-0000-00005A130000}"/>
    <cellStyle name="Accent1 36" xfId="8097" xr:uid="{00000000-0005-0000-0000-00005B130000}"/>
    <cellStyle name="Accent1 37" xfId="8098" xr:uid="{00000000-0005-0000-0000-00005C130000}"/>
    <cellStyle name="Accent1 38" xfId="8099" xr:uid="{00000000-0005-0000-0000-00005D130000}"/>
    <cellStyle name="Accent1 39" xfId="8100" xr:uid="{00000000-0005-0000-0000-00005E130000}"/>
    <cellStyle name="Accent1 4" xfId="299" xr:uid="{00000000-0005-0000-0000-00008A000000}"/>
    <cellStyle name="Accent1 4 2" xfId="8102" xr:uid="{00000000-0005-0000-0000-000060130000}"/>
    <cellStyle name="Accent1 4 3" xfId="8103" xr:uid="{00000000-0005-0000-0000-000061130000}"/>
    <cellStyle name="Accent1 4 4" xfId="8101" xr:uid="{00000000-0005-0000-0000-00005F130000}"/>
    <cellStyle name="Accent1 40" xfId="8104" xr:uid="{00000000-0005-0000-0000-000062130000}"/>
    <cellStyle name="Accent1 41" xfId="8105" xr:uid="{00000000-0005-0000-0000-000063130000}"/>
    <cellStyle name="Accent1 42" xfId="8106" xr:uid="{00000000-0005-0000-0000-000064130000}"/>
    <cellStyle name="Accent1 43" xfId="8107" xr:uid="{00000000-0005-0000-0000-000065130000}"/>
    <cellStyle name="Accent1 44" xfId="8108" xr:uid="{00000000-0005-0000-0000-000066130000}"/>
    <cellStyle name="Accent1 45" xfId="8109" xr:uid="{00000000-0005-0000-0000-000067130000}"/>
    <cellStyle name="Accent1 46" xfId="8110" xr:uid="{00000000-0005-0000-0000-000068130000}"/>
    <cellStyle name="Accent1 47" xfId="8111" xr:uid="{00000000-0005-0000-0000-000069130000}"/>
    <cellStyle name="Accent1 48" xfId="8112" xr:uid="{00000000-0005-0000-0000-00006A130000}"/>
    <cellStyle name="Accent1 49" xfId="8113" xr:uid="{00000000-0005-0000-0000-00006B130000}"/>
    <cellStyle name="Accent1 5" xfId="300" xr:uid="{00000000-0005-0000-0000-00008B000000}"/>
    <cellStyle name="Accent1 5 2" xfId="8115" xr:uid="{00000000-0005-0000-0000-00006D130000}"/>
    <cellStyle name="Accent1 5 3" xfId="8116" xr:uid="{00000000-0005-0000-0000-00006E130000}"/>
    <cellStyle name="Accent1 5 4" xfId="8114" xr:uid="{00000000-0005-0000-0000-00006C130000}"/>
    <cellStyle name="Accent1 50" xfId="8117" xr:uid="{00000000-0005-0000-0000-00006F130000}"/>
    <cellStyle name="Accent1 51" xfId="8118" xr:uid="{00000000-0005-0000-0000-000070130000}"/>
    <cellStyle name="Accent1 52" xfId="8119" xr:uid="{00000000-0005-0000-0000-000071130000}"/>
    <cellStyle name="Accent1 53" xfId="8120" xr:uid="{00000000-0005-0000-0000-000072130000}"/>
    <cellStyle name="Accent1 54" xfId="8121" xr:uid="{00000000-0005-0000-0000-000073130000}"/>
    <cellStyle name="Accent1 55" xfId="8122" xr:uid="{00000000-0005-0000-0000-000074130000}"/>
    <cellStyle name="Accent1 56" xfId="8123" xr:uid="{00000000-0005-0000-0000-000075130000}"/>
    <cellStyle name="Accent1 57" xfId="8124" xr:uid="{00000000-0005-0000-0000-000076130000}"/>
    <cellStyle name="Accent1 58" xfId="8125" xr:uid="{00000000-0005-0000-0000-000077130000}"/>
    <cellStyle name="Accent1 59" xfId="8126" xr:uid="{00000000-0005-0000-0000-000078130000}"/>
    <cellStyle name="Accent1 6" xfId="301" xr:uid="{00000000-0005-0000-0000-00008C000000}"/>
    <cellStyle name="Accent1 6 2" xfId="8128" xr:uid="{00000000-0005-0000-0000-00007A130000}"/>
    <cellStyle name="Accent1 6 3" xfId="8129" xr:uid="{00000000-0005-0000-0000-00007B130000}"/>
    <cellStyle name="Accent1 6 4" xfId="8127" xr:uid="{00000000-0005-0000-0000-000079130000}"/>
    <cellStyle name="Accent1 60" xfId="8130" xr:uid="{00000000-0005-0000-0000-00007C130000}"/>
    <cellStyle name="Accent1 7" xfId="302" xr:uid="{00000000-0005-0000-0000-00008D000000}"/>
    <cellStyle name="Accent1 7 2" xfId="8132" xr:uid="{00000000-0005-0000-0000-00007E130000}"/>
    <cellStyle name="Accent1 7 3" xfId="8131" xr:uid="{00000000-0005-0000-0000-00007D130000}"/>
    <cellStyle name="Accent1 8" xfId="8133" xr:uid="{00000000-0005-0000-0000-00007F130000}"/>
    <cellStyle name="Accent1 9" xfId="8134" xr:uid="{00000000-0005-0000-0000-000080130000}"/>
    <cellStyle name="Accent2" xfId="85" builtinId="33" customBuiltin="1"/>
    <cellStyle name="Accent2 - 20%" xfId="303" xr:uid="{00000000-0005-0000-0000-00008E000000}"/>
    <cellStyle name="Accent2 - 20% 2" xfId="8136" xr:uid="{00000000-0005-0000-0000-000082130000}"/>
    <cellStyle name="Accent2 - 20% 3" xfId="8137" xr:uid="{00000000-0005-0000-0000-000083130000}"/>
    <cellStyle name="Accent2 - 20% 3 2" xfId="8138" xr:uid="{00000000-0005-0000-0000-000084130000}"/>
    <cellStyle name="Accent2 - 20% 3 3" xfId="8139" xr:uid="{00000000-0005-0000-0000-000085130000}"/>
    <cellStyle name="Accent2 - 20% 4" xfId="8135" xr:uid="{00000000-0005-0000-0000-000081130000}"/>
    <cellStyle name="Accent2 - 40%" xfId="304" xr:uid="{00000000-0005-0000-0000-00008F000000}"/>
    <cellStyle name="Accent2 - 40% 2" xfId="8141" xr:uid="{00000000-0005-0000-0000-000087130000}"/>
    <cellStyle name="Accent2 - 40% 3" xfId="8142" xr:uid="{00000000-0005-0000-0000-000088130000}"/>
    <cellStyle name="Accent2 - 40% 3 2" xfId="8143" xr:uid="{00000000-0005-0000-0000-000089130000}"/>
    <cellStyle name="Accent2 - 40% 3 3" xfId="8144" xr:uid="{00000000-0005-0000-0000-00008A130000}"/>
    <cellStyle name="Accent2 - 40% 4" xfId="8140" xr:uid="{00000000-0005-0000-0000-000086130000}"/>
    <cellStyle name="Accent2 - 60%" xfId="305" xr:uid="{00000000-0005-0000-0000-000090000000}"/>
    <cellStyle name="Accent2 - 60% 2" xfId="8146" xr:uid="{00000000-0005-0000-0000-00008C130000}"/>
    <cellStyle name="Accent2 - 60% 2 2" xfId="8147" xr:uid="{00000000-0005-0000-0000-00008D130000}"/>
    <cellStyle name="Accent2 - 60% 2 3" xfId="8148" xr:uid="{00000000-0005-0000-0000-00008E130000}"/>
    <cellStyle name="Accent2 - 60% 3" xfId="8145" xr:uid="{00000000-0005-0000-0000-00008B130000}"/>
    <cellStyle name="Accent2 10" xfId="8149" xr:uid="{00000000-0005-0000-0000-00008F130000}"/>
    <cellStyle name="Accent2 11" xfId="8150" xr:uid="{00000000-0005-0000-0000-000090130000}"/>
    <cellStyle name="Accent2 12" xfId="8151" xr:uid="{00000000-0005-0000-0000-000091130000}"/>
    <cellStyle name="Accent2 13" xfId="8152" xr:uid="{00000000-0005-0000-0000-000092130000}"/>
    <cellStyle name="Accent2 14" xfId="8153" xr:uid="{00000000-0005-0000-0000-000093130000}"/>
    <cellStyle name="Accent2 15" xfId="8154" xr:uid="{00000000-0005-0000-0000-000094130000}"/>
    <cellStyle name="Accent2 16" xfId="8155" xr:uid="{00000000-0005-0000-0000-000095130000}"/>
    <cellStyle name="Accent2 17" xfId="8156" xr:uid="{00000000-0005-0000-0000-000096130000}"/>
    <cellStyle name="Accent2 18" xfId="8157" xr:uid="{00000000-0005-0000-0000-000097130000}"/>
    <cellStyle name="Accent2 19" xfId="8158" xr:uid="{00000000-0005-0000-0000-000098130000}"/>
    <cellStyle name="Accent2 2" xfId="306" xr:uid="{00000000-0005-0000-0000-000091000000}"/>
    <cellStyle name="Accent2 2 2" xfId="8160" xr:uid="{00000000-0005-0000-0000-00009A130000}"/>
    <cellStyle name="Accent2 2 2 2" xfId="8161" xr:uid="{00000000-0005-0000-0000-00009B130000}"/>
    <cellStyle name="Accent2 2 3" xfId="8162" xr:uid="{00000000-0005-0000-0000-00009C130000}"/>
    <cellStyle name="Accent2 2 4" xfId="8159" xr:uid="{00000000-0005-0000-0000-000099130000}"/>
    <cellStyle name="Accent2 20" xfId="8163" xr:uid="{00000000-0005-0000-0000-00009D130000}"/>
    <cellStyle name="Accent2 21" xfId="8164" xr:uid="{00000000-0005-0000-0000-00009E130000}"/>
    <cellStyle name="Accent2 22" xfId="8165" xr:uid="{00000000-0005-0000-0000-00009F130000}"/>
    <cellStyle name="Accent2 23" xfId="8166" xr:uid="{00000000-0005-0000-0000-0000A0130000}"/>
    <cellStyle name="Accent2 24" xfId="8167" xr:uid="{00000000-0005-0000-0000-0000A1130000}"/>
    <cellStyle name="Accent2 24 2" xfId="8168" xr:uid="{00000000-0005-0000-0000-0000A2130000}"/>
    <cellStyle name="Accent2 24 3" xfId="8169" xr:uid="{00000000-0005-0000-0000-0000A3130000}"/>
    <cellStyle name="Accent2 25" xfId="8170" xr:uid="{00000000-0005-0000-0000-0000A4130000}"/>
    <cellStyle name="Accent2 25 2" xfId="8171" xr:uid="{00000000-0005-0000-0000-0000A5130000}"/>
    <cellStyle name="Accent2 25 3" xfId="8172" xr:uid="{00000000-0005-0000-0000-0000A6130000}"/>
    <cellStyle name="Accent2 26" xfId="8173" xr:uid="{00000000-0005-0000-0000-0000A7130000}"/>
    <cellStyle name="Accent2 26 2" xfId="8174" xr:uid="{00000000-0005-0000-0000-0000A8130000}"/>
    <cellStyle name="Accent2 26 3" xfId="8175" xr:uid="{00000000-0005-0000-0000-0000A9130000}"/>
    <cellStyle name="Accent2 27" xfId="8176" xr:uid="{00000000-0005-0000-0000-0000AA130000}"/>
    <cellStyle name="Accent2 27 2" xfId="8177" xr:uid="{00000000-0005-0000-0000-0000AB130000}"/>
    <cellStyle name="Accent2 27 3" xfId="8178" xr:uid="{00000000-0005-0000-0000-0000AC130000}"/>
    <cellStyle name="Accent2 28" xfId="8179" xr:uid="{00000000-0005-0000-0000-0000AD130000}"/>
    <cellStyle name="Accent2 28 2" xfId="8180" xr:uid="{00000000-0005-0000-0000-0000AE130000}"/>
    <cellStyle name="Accent2 28 3" xfId="8181" xr:uid="{00000000-0005-0000-0000-0000AF130000}"/>
    <cellStyle name="Accent2 29" xfId="8182" xr:uid="{00000000-0005-0000-0000-0000B0130000}"/>
    <cellStyle name="Accent2 29 2" xfId="8183" xr:uid="{00000000-0005-0000-0000-0000B1130000}"/>
    <cellStyle name="Accent2 29 3" xfId="8184" xr:uid="{00000000-0005-0000-0000-0000B2130000}"/>
    <cellStyle name="Accent2 3" xfId="307" xr:uid="{00000000-0005-0000-0000-000092000000}"/>
    <cellStyle name="Accent2 3 2" xfId="8185" xr:uid="{00000000-0005-0000-0000-0000B4130000}"/>
    <cellStyle name="Accent2 30" xfId="8186" xr:uid="{00000000-0005-0000-0000-0000B5130000}"/>
    <cellStyle name="Accent2 31" xfId="8187" xr:uid="{00000000-0005-0000-0000-0000B6130000}"/>
    <cellStyle name="Accent2 31 2" xfId="8188" xr:uid="{00000000-0005-0000-0000-0000B7130000}"/>
    <cellStyle name="Accent2 32" xfId="8189" xr:uid="{00000000-0005-0000-0000-0000B8130000}"/>
    <cellStyle name="Accent2 33" xfId="8190" xr:uid="{00000000-0005-0000-0000-0000B9130000}"/>
    <cellStyle name="Accent2 34" xfId="8191" xr:uid="{00000000-0005-0000-0000-0000BA130000}"/>
    <cellStyle name="Accent2 35" xfId="8192" xr:uid="{00000000-0005-0000-0000-0000BB130000}"/>
    <cellStyle name="Accent2 36" xfId="8193" xr:uid="{00000000-0005-0000-0000-0000BC130000}"/>
    <cellStyle name="Accent2 37" xfId="8194" xr:uid="{00000000-0005-0000-0000-0000BD130000}"/>
    <cellStyle name="Accent2 38" xfId="8195" xr:uid="{00000000-0005-0000-0000-0000BE130000}"/>
    <cellStyle name="Accent2 39" xfId="8196" xr:uid="{00000000-0005-0000-0000-0000BF130000}"/>
    <cellStyle name="Accent2 4" xfId="308" xr:uid="{00000000-0005-0000-0000-000093000000}"/>
    <cellStyle name="Accent2 4 2" xfId="8197" xr:uid="{00000000-0005-0000-0000-0000C1130000}"/>
    <cellStyle name="Accent2 40" xfId="8198" xr:uid="{00000000-0005-0000-0000-0000C2130000}"/>
    <cellStyle name="Accent2 41" xfId="8199" xr:uid="{00000000-0005-0000-0000-0000C3130000}"/>
    <cellStyle name="Accent2 42" xfId="8200" xr:uid="{00000000-0005-0000-0000-0000C4130000}"/>
    <cellStyle name="Accent2 43" xfId="8201" xr:uid="{00000000-0005-0000-0000-0000C5130000}"/>
    <cellStyle name="Accent2 44" xfId="8202" xr:uid="{00000000-0005-0000-0000-0000C6130000}"/>
    <cellStyle name="Accent2 45" xfId="8203" xr:uid="{00000000-0005-0000-0000-0000C7130000}"/>
    <cellStyle name="Accent2 46" xfId="8204" xr:uid="{00000000-0005-0000-0000-0000C8130000}"/>
    <cellStyle name="Accent2 47" xfId="8205" xr:uid="{00000000-0005-0000-0000-0000C9130000}"/>
    <cellStyle name="Accent2 48" xfId="8206" xr:uid="{00000000-0005-0000-0000-0000CA130000}"/>
    <cellStyle name="Accent2 49" xfId="8207" xr:uid="{00000000-0005-0000-0000-0000CB130000}"/>
    <cellStyle name="Accent2 5" xfId="309" xr:uid="{00000000-0005-0000-0000-000094000000}"/>
    <cellStyle name="Accent2 5 2" xfId="8208" xr:uid="{00000000-0005-0000-0000-0000CD130000}"/>
    <cellStyle name="Accent2 50" xfId="8209" xr:uid="{00000000-0005-0000-0000-0000CE130000}"/>
    <cellStyle name="Accent2 51" xfId="8210" xr:uid="{00000000-0005-0000-0000-0000CF130000}"/>
    <cellStyle name="Accent2 52" xfId="8211" xr:uid="{00000000-0005-0000-0000-0000D0130000}"/>
    <cellStyle name="Accent2 53" xfId="8212" xr:uid="{00000000-0005-0000-0000-0000D1130000}"/>
    <cellStyle name="Accent2 54" xfId="8213" xr:uid="{00000000-0005-0000-0000-0000D2130000}"/>
    <cellStyle name="Accent2 55" xfId="8214" xr:uid="{00000000-0005-0000-0000-0000D3130000}"/>
    <cellStyle name="Accent2 56" xfId="8215" xr:uid="{00000000-0005-0000-0000-0000D4130000}"/>
    <cellStyle name="Accent2 57" xfId="8216" xr:uid="{00000000-0005-0000-0000-0000D5130000}"/>
    <cellStyle name="Accent2 58" xfId="8217" xr:uid="{00000000-0005-0000-0000-0000D6130000}"/>
    <cellStyle name="Accent2 59" xfId="8218" xr:uid="{00000000-0005-0000-0000-0000D7130000}"/>
    <cellStyle name="Accent2 6" xfId="310" xr:uid="{00000000-0005-0000-0000-000095000000}"/>
    <cellStyle name="Accent2 6 2" xfId="8219" xr:uid="{00000000-0005-0000-0000-0000D9130000}"/>
    <cellStyle name="Accent2 60" xfId="8220" xr:uid="{00000000-0005-0000-0000-0000DA130000}"/>
    <cellStyle name="Accent2 7" xfId="311" xr:uid="{00000000-0005-0000-0000-000096000000}"/>
    <cellStyle name="Accent2 7 2" xfId="8222" xr:uid="{00000000-0005-0000-0000-0000DC130000}"/>
    <cellStyle name="Accent2 7 3" xfId="8221" xr:uid="{00000000-0005-0000-0000-0000DB130000}"/>
    <cellStyle name="Accent2 8" xfId="8223" xr:uid="{00000000-0005-0000-0000-0000DD130000}"/>
    <cellStyle name="Accent2 9" xfId="8224" xr:uid="{00000000-0005-0000-0000-0000DE130000}"/>
    <cellStyle name="Accent3" xfId="89" builtinId="37" customBuiltin="1"/>
    <cellStyle name="Accent3 - 20%" xfId="312" xr:uid="{00000000-0005-0000-0000-000097000000}"/>
    <cellStyle name="Accent3 - 20% 2" xfId="8226" xr:uid="{00000000-0005-0000-0000-0000E0130000}"/>
    <cellStyle name="Accent3 - 20% 3" xfId="8227" xr:uid="{00000000-0005-0000-0000-0000E1130000}"/>
    <cellStyle name="Accent3 - 20% 3 2" xfId="8228" xr:uid="{00000000-0005-0000-0000-0000E2130000}"/>
    <cellStyle name="Accent3 - 20% 3 3" xfId="8229" xr:uid="{00000000-0005-0000-0000-0000E3130000}"/>
    <cellStyle name="Accent3 - 20% 4" xfId="8225" xr:uid="{00000000-0005-0000-0000-0000DF130000}"/>
    <cellStyle name="Accent3 - 40%" xfId="313" xr:uid="{00000000-0005-0000-0000-000098000000}"/>
    <cellStyle name="Accent3 - 40% 2" xfId="8231" xr:uid="{00000000-0005-0000-0000-0000E5130000}"/>
    <cellStyle name="Accent3 - 40% 3" xfId="8232" xr:uid="{00000000-0005-0000-0000-0000E6130000}"/>
    <cellStyle name="Accent3 - 40% 3 2" xfId="8233" xr:uid="{00000000-0005-0000-0000-0000E7130000}"/>
    <cellStyle name="Accent3 - 40% 3 3" xfId="8234" xr:uid="{00000000-0005-0000-0000-0000E8130000}"/>
    <cellStyle name="Accent3 - 40% 4" xfId="8230" xr:uid="{00000000-0005-0000-0000-0000E4130000}"/>
    <cellStyle name="Accent3 - 60%" xfId="314" xr:uid="{00000000-0005-0000-0000-000099000000}"/>
    <cellStyle name="Accent3 - 60% 2" xfId="8236" xr:uid="{00000000-0005-0000-0000-0000EA130000}"/>
    <cellStyle name="Accent3 - 60% 2 2" xfId="8237" xr:uid="{00000000-0005-0000-0000-0000EB130000}"/>
    <cellStyle name="Accent3 - 60% 2 3" xfId="8238" xr:uid="{00000000-0005-0000-0000-0000EC130000}"/>
    <cellStyle name="Accent3 - 60% 3" xfId="8235" xr:uid="{00000000-0005-0000-0000-0000E9130000}"/>
    <cellStyle name="Accent3 10" xfId="8239" xr:uid="{00000000-0005-0000-0000-0000ED130000}"/>
    <cellStyle name="Accent3 11" xfId="8240" xr:uid="{00000000-0005-0000-0000-0000EE130000}"/>
    <cellStyle name="Accent3 12" xfId="8241" xr:uid="{00000000-0005-0000-0000-0000EF130000}"/>
    <cellStyle name="Accent3 13" xfId="8242" xr:uid="{00000000-0005-0000-0000-0000F0130000}"/>
    <cellStyle name="Accent3 14" xfId="8243" xr:uid="{00000000-0005-0000-0000-0000F1130000}"/>
    <cellStyle name="Accent3 15" xfId="8244" xr:uid="{00000000-0005-0000-0000-0000F2130000}"/>
    <cellStyle name="Accent3 16" xfId="8245" xr:uid="{00000000-0005-0000-0000-0000F3130000}"/>
    <cellStyle name="Accent3 17" xfId="8246" xr:uid="{00000000-0005-0000-0000-0000F4130000}"/>
    <cellStyle name="Accent3 18" xfId="8247" xr:uid="{00000000-0005-0000-0000-0000F5130000}"/>
    <cellStyle name="Accent3 19" xfId="8248" xr:uid="{00000000-0005-0000-0000-0000F6130000}"/>
    <cellStyle name="Accent3 2" xfId="315" xr:uid="{00000000-0005-0000-0000-00009A000000}"/>
    <cellStyle name="Accent3 2 2" xfId="8250" xr:uid="{00000000-0005-0000-0000-0000F8130000}"/>
    <cellStyle name="Accent3 2 2 2" xfId="8251" xr:uid="{00000000-0005-0000-0000-0000F9130000}"/>
    <cellStyle name="Accent3 2 3" xfId="8252" xr:uid="{00000000-0005-0000-0000-0000FA130000}"/>
    <cellStyle name="Accent3 2 4" xfId="8249" xr:uid="{00000000-0005-0000-0000-0000F7130000}"/>
    <cellStyle name="Accent3 20" xfId="8253" xr:uid="{00000000-0005-0000-0000-0000FB130000}"/>
    <cellStyle name="Accent3 21" xfId="8254" xr:uid="{00000000-0005-0000-0000-0000FC130000}"/>
    <cellStyle name="Accent3 22" xfId="8255" xr:uid="{00000000-0005-0000-0000-0000FD130000}"/>
    <cellStyle name="Accent3 23" xfId="8256" xr:uid="{00000000-0005-0000-0000-0000FE130000}"/>
    <cellStyle name="Accent3 24" xfId="8257" xr:uid="{00000000-0005-0000-0000-0000FF130000}"/>
    <cellStyle name="Accent3 24 2" xfId="8258" xr:uid="{00000000-0005-0000-0000-000000140000}"/>
    <cellStyle name="Accent3 24 3" xfId="8259" xr:uid="{00000000-0005-0000-0000-000001140000}"/>
    <cellStyle name="Accent3 25" xfId="8260" xr:uid="{00000000-0005-0000-0000-000002140000}"/>
    <cellStyle name="Accent3 25 2" xfId="8261" xr:uid="{00000000-0005-0000-0000-000003140000}"/>
    <cellStyle name="Accent3 25 3" xfId="8262" xr:uid="{00000000-0005-0000-0000-000004140000}"/>
    <cellStyle name="Accent3 26" xfId="8263" xr:uid="{00000000-0005-0000-0000-000005140000}"/>
    <cellStyle name="Accent3 26 2" xfId="8264" xr:uid="{00000000-0005-0000-0000-000006140000}"/>
    <cellStyle name="Accent3 26 3" xfId="8265" xr:uid="{00000000-0005-0000-0000-000007140000}"/>
    <cellStyle name="Accent3 27" xfId="8266" xr:uid="{00000000-0005-0000-0000-000008140000}"/>
    <cellStyle name="Accent3 27 2" xfId="8267" xr:uid="{00000000-0005-0000-0000-000009140000}"/>
    <cellStyle name="Accent3 27 3" xfId="8268" xr:uid="{00000000-0005-0000-0000-00000A140000}"/>
    <cellStyle name="Accent3 28" xfId="8269" xr:uid="{00000000-0005-0000-0000-00000B140000}"/>
    <cellStyle name="Accent3 28 2" xfId="8270" xr:uid="{00000000-0005-0000-0000-00000C140000}"/>
    <cellStyle name="Accent3 28 3" xfId="8271" xr:uid="{00000000-0005-0000-0000-00000D140000}"/>
    <cellStyle name="Accent3 29" xfId="8272" xr:uid="{00000000-0005-0000-0000-00000E140000}"/>
    <cellStyle name="Accent3 29 2" xfId="8273" xr:uid="{00000000-0005-0000-0000-00000F140000}"/>
    <cellStyle name="Accent3 29 3" xfId="8274" xr:uid="{00000000-0005-0000-0000-000010140000}"/>
    <cellStyle name="Accent3 3" xfId="316" xr:uid="{00000000-0005-0000-0000-00009B000000}"/>
    <cellStyle name="Accent3 3 2" xfId="8275" xr:uid="{00000000-0005-0000-0000-000012140000}"/>
    <cellStyle name="Accent3 30" xfId="8276" xr:uid="{00000000-0005-0000-0000-000013140000}"/>
    <cellStyle name="Accent3 31" xfId="8277" xr:uid="{00000000-0005-0000-0000-000014140000}"/>
    <cellStyle name="Accent3 31 2" xfId="8278" xr:uid="{00000000-0005-0000-0000-000015140000}"/>
    <cellStyle name="Accent3 32" xfId="8279" xr:uid="{00000000-0005-0000-0000-000016140000}"/>
    <cellStyle name="Accent3 33" xfId="8280" xr:uid="{00000000-0005-0000-0000-000017140000}"/>
    <cellStyle name="Accent3 34" xfId="8281" xr:uid="{00000000-0005-0000-0000-000018140000}"/>
    <cellStyle name="Accent3 35" xfId="8282" xr:uid="{00000000-0005-0000-0000-000019140000}"/>
    <cellStyle name="Accent3 36" xfId="8283" xr:uid="{00000000-0005-0000-0000-00001A140000}"/>
    <cellStyle name="Accent3 37" xfId="8284" xr:uid="{00000000-0005-0000-0000-00001B140000}"/>
    <cellStyle name="Accent3 38" xfId="8285" xr:uid="{00000000-0005-0000-0000-00001C140000}"/>
    <cellStyle name="Accent3 39" xfId="8286" xr:uid="{00000000-0005-0000-0000-00001D140000}"/>
    <cellStyle name="Accent3 4" xfId="317" xr:uid="{00000000-0005-0000-0000-00009C000000}"/>
    <cellStyle name="Accent3 4 2" xfId="8287" xr:uid="{00000000-0005-0000-0000-00001F140000}"/>
    <cellStyle name="Accent3 40" xfId="8288" xr:uid="{00000000-0005-0000-0000-000020140000}"/>
    <cellStyle name="Accent3 41" xfId="8289" xr:uid="{00000000-0005-0000-0000-000021140000}"/>
    <cellStyle name="Accent3 42" xfId="8290" xr:uid="{00000000-0005-0000-0000-000022140000}"/>
    <cellStyle name="Accent3 43" xfId="8291" xr:uid="{00000000-0005-0000-0000-000023140000}"/>
    <cellStyle name="Accent3 44" xfId="8292" xr:uid="{00000000-0005-0000-0000-000024140000}"/>
    <cellStyle name="Accent3 45" xfId="8293" xr:uid="{00000000-0005-0000-0000-000025140000}"/>
    <cellStyle name="Accent3 46" xfId="8294" xr:uid="{00000000-0005-0000-0000-000026140000}"/>
    <cellStyle name="Accent3 47" xfId="8295" xr:uid="{00000000-0005-0000-0000-000027140000}"/>
    <cellStyle name="Accent3 48" xfId="8296" xr:uid="{00000000-0005-0000-0000-000028140000}"/>
    <cellStyle name="Accent3 49" xfId="8297" xr:uid="{00000000-0005-0000-0000-000029140000}"/>
    <cellStyle name="Accent3 5" xfId="318" xr:uid="{00000000-0005-0000-0000-00009D000000}"/>
    <cellStyle name="Accent3 5 2" xfId="8298" xr:uid="{00000000-0005-0000-0000-00002B140000}"/>
    <cellStyle name="Accent3 50" xfId="8299" xr:uid="{00000000-0005-0000-0000-00002C140000}"/>
    <cellStyle name="Accent3 51" xfId="8300" xr:uid="{00000000-0005-0000-0000-00002D140000}"/>
    <cellStyle name="Accent3 52" xfId="8301" xr:uid="{00000000-0005-0000-0000-00002E140000}"/>
    <cellStyle name="Accent3 53" xfId="8302" xr:uid="{00000000-0005-0000-0000-00002F140000}"/>
    <cellStyle name="Accent3 54" xfId="8303" xr:uid="{00000000-0005-0000-0000-000030140000}"/>
    <cellStyle name="Accent3 55" xfId="8304" xr:uid="{00000000-0005-0000-0000-000031140000}"/>
    <cellStyle name="Accent3 56" xfId="8305" xr:uid="{00000000-0005-0000-0000-000032140000}"/>
    <cellStyle name="Accent3 57" xfId="8306" xr:uid="{00000000-0005-0000-0000-000033140000}"/>
    <cellStyle name="Accent3 58" xfId="8307" xr:uid="{00000000-0005-0000-0000-000034140000}"/>
    <cellStyle name="Accent3 59" xfId="8308" xr:uid="{00000000-0005-0000-0000-000035140000}"/>
    <cellStyle name="Accent3 6" xfId="319" xr:uid="{00000000-0005-0000-0000-00009E000000}"/>
    <cellStyle name="Accent3 6 2" xfId="8309" xr:uid="{00000000-0005-0000-0000-000037140000}"/>
    <cellStyle name="Accent3 60" xfId="8310" xr:uid="{00000000-0005-0000-0000-000038140000}"/>
    <cellStyle name="Accent3 7" xfId="320" xr:uid="{00000000-0005-0000-0000-00009F000000}"/>
    <cellStyle name="Accent3 7 2" xfId="8312" xr:uid="{00000000-0005-0000-0000-00003A140000}"/>
    <cellStyle name="Accent3 7 3" xfId="8311" xr:uid="{00000000-0005-0000-0000-000039140000}"/>
    <cellStyle name="Accent3 8" xfId="8313" xr:uid="{00000000-0005-0000-0000-00003B140000}"/>
    <cellStyle name="Accent3 9" xfId="8314" xr:uid="{00000000-0005-0000-0000-00003C140000}"/>
    <cellStyle name="Accent4" xfId="93" builtinId="41" customBuiltin="1"/>
    <cellStyle name="Accent4 - 20%" xfId="321" xr:uid="{00000000-0005-0000-0000-0000A0000000}"/>
    <cellStyle name="Accent4 - 20% 2" xfId="8316" xr:uid="{00000000-0005-0000-0000-00003E140000}"/>
    <cellStyle name="Accent4 - 20% 3" xfId="8317" xr:uid="{00000000-0005-0000-0000-00003F140000}"/>
    <cellStyle name="Accent4 - 20% 3 2" xfId="8318" xr:uid="{00000000-0005-0000-0000-000040140000}"/>
    <cellStyle name="Accent4 - 20% 3 3" xfId="8319" xr:uid="{00000000-0005-0000-0000-000041140000}"/>
    <cellStyle name="Accent4 - 20% 4" xfId="8315" xr:uid="{00000000-0005-0000-0000-00003D140000}"/>
    <cellStyle name="Accent4 - 40%" xfId="322" xr:uid="{00000000-0005-0000-0000-0000A1000000}"/>
    <cellStyle name="Accent4 - 40% 2" xfId="8321" xr:uid="{00000000-0005-0000-0000-000043140000}"/>
    <cellStyle name="Accent4 - 40% 3" xfId="8322" xr:uid="{00000000-0005-0000-0000-000044140000}"/>
    <cellStyle name="Accent4 - 40% 3 2" xfId="8323" xr:uid="{00000000-0005-0000-0000-000045140000}"/>
    <cellStyle name="Accent4 - 40% 3 3" xfId="8324" xr:uid="{00000000-0005-0000-0000-000046140000}"/>
    <cellStyle name="Accent4 - 40% 4" xfId="8320" xr:uid="{00000000-0005-0000-0000-000042140000}"/>
    <cellStyle name="Accent4 - 60%" xfId="323" xr:uid="{00000000-0005-0000-0000-0000A2000000}"/>
    <cellStyle name="Accent4 - 60% 2" xfId="8326" xr:uid="{00000000-0005-0000-0000-000048140000}"/>
    <cellStyle name="Accent4 - 60% 2 2" xfId="8327" xr:uid="{00000000-0005-0000-0000-000049140000}"/>
    <cellStyle name="Accent4 - 60% 2 3" xfId="8328" xr:uid="{00000000-0005-0000-0000-00004A140000}"/>
    <cellStyle name="Accent4 - 60% 3" xfId="8325" xr:uid="{00000000-0005-0000-0000-000047140000}"/>
    <cellStyle name="Accent4 10" xfId="8329" xr:uid="{00000000-0005-0000-0000-00004B140000}"/>
    <cellStyle name="Accent4 11" xfId="8330" xr:uid="{00000000-0005-0000-0000-00004C140000}"/>
    <cellStyle name="Accent4 12" xfId="8331" xr:uid="{00000000-0005-0000-0000-00004D140000}"/>
    <cellStyle name="Accent4 13" xfId="8332" xr:uid="{00000000-0005-0000-0000-00004E140000}"/>
    <cellStyle name="Accent4 14" xfId="8333" xr:uid="{00000000-0005-0000-0000-00004F140000}"/>
    <cellStyle name="Accent4 15" xfId="8334" xr:uid="{00000000-0005-0000-0000-000050140000}"/>
    <cellStyle name="Accent4 16" xfId="8335" xr:uid="{00000000-0005-0000-0000-000051140000}"/>
    <cellStyle name="Accent4 17" xfId="8336" xr:uid="{00000000-0005-0000-0000-000052140000}"/>
    <cellStyle name="Accent4 18" xfId="8337" xr:uid="{00000000-0005-0000-0000-000053140000}"/>
    <cellStyle name="Accent4 19" xfId="8338" xr:uid="{00000000-0005-0000-0000-000054140000}"/>
    <cellStyle name="Accent4 2" xfId="324" xr:uid="{00000000-0005-0000-0000-0000A3000000}"/>
    <cellStyle name="Accent4 2 2" xfId="8340" xr:uid="{00000000-0005-0000-0000-000056140000}"/>
    <cellStyle name="Accent4 2 2 2" xfId="8341" xr:uid="{00000000-0005-0000-0000-000057140000}"/>
    <cellStyle name="Accent4 2 3" xfId="8342" xr:uid="{00000000-0005-0000-0000-000058140000}"/>
    <cellStyle name="Accent4 2 4" xfId="8339" xr:uid="{00000000-0005-0000-0000-000055140000}"/>
    <cellStyle name="Accent4 20" xfId="8343" xr:uid="{00000000-0005-0000-0000-000059140000}"/>
    <cellStyle name="Accent4 21" xfId="8344" xr:uid="{00000000-0005-0000-0000-00005A140000}"/>
    <cellStyle name="Accent4 22" xfId="8345" xr:uid="{00000000-0005-0000-0000-00005B140000}"/>
    <cellStyle name="Accent4 23" xfId="8346" xr:uid="{00000000-0005-0000-0000-00005C140000}"/>
    <cellStyle name="Accent4 24" xfId="8347" xr:uid="{00000000-0005-0000-0000-00005D140000}"/>
    <cellStyle name="Accent4 24 2" xfId="8348" xr:uid="{00000000-0005-0000-0000-00005E140000}"/>
    <cellStyle name="Accent4 24 3" xfId="8349" xr:uid="{00000000-0005-0000-0000-00005F140000}"/>
    <cellStyle name="Accent4 25" xfId="8350" xr:uid="{00000000-0005-0000-0000-000060140000}"/>
    <cellStyle name="Accent4 25 2" xfId="8351" xr:uid="{00000000-0005-0000-0000-000061140000}"/>
    <cellStyle name="Accent4 25 3" xfId="8352" xr:uid="{00000000-0005-0000-0000-000062140000}"/>
    <cellStyle name="Accent4 26" xfId="8353" xr:uid="{00000000-0005-0000-0000-000063140000}"/>
    <cellStyle name="Accent4 26 2" xfId="8354" xr:uid="{00000000-0005-0000-0000-000064140000}"/>
    <cellStyle name="Accent4 26 3" xfId="8355" xr:uid="{00000000-0005-0000-0000-000065140000}"/>
    <cellStyle name="Accent4 27" xfId="8356" xr:uid="{00000000-0005-0000-0000-000066140000}"/>
    <cellStyle name="Accent4 27 2" xfId="8357" xr:uid="{00000000-0005-0000-0000-000067140000}"/>
    <cellStyle name="Accent4 27 3" xfId="8358" xr:uid="{00000000-0005-0000-0000-000068140000}"/>
    <cellStyle name="Accent4 28" xfId="8359" xr:uid="{00000000-0005-0000-0000-000069140000}"/>
    <cellStyle name="Accent4 28 2" xfId="8360" xr:uid="{00000000-0005-0000-0000-00006A140000}"/>
    <cellStyle name="Accent4 28 3" xfId="8361" xr:uid="{00000000-0005-0000-0000-00006B140000}"/>
    <cellStyle name="Accent4 29" xfId="8362" xr:uid="{00000000-0005-0000-0000-00006C140000}"/>
    <cellStyle name="Accent4 29 2" xfId="8363" xr:uid="{00000000-0005-0000-0000-00006D140000}"/>
    <cellStyle name="Accent4 29 3" xfId="8364" xr:uid="{00000000-0005-0000-0000-00006E140000}"/>
    <cellStyle name="Accent4 3" xfId="325" xr:uid="{00000000-0005-0000-0000-0000A4000000}"/>
    <cellStyle name="Accent4 3 2" xfId="8366" xr:uid="{00000000-0005-0000-0000-000070140000}"/>
    <cellStyle name="Accent4 3 3" xfId="8367" xr:uid="{00000000-0005-0000-0000-000071140000}"/>
    <cellStyle name="Accent4 3 4" xfId="8365" xr:uid="{00000000-0005-0000-0000-00006F140000}"/>
    <cellStyle name="Accent4 30" xfId="8368" xr:uid="{00000000-0005-0000-0000-000072140000}"/>
    <cellStyle name="Accent4 31" xfId="8369" xr:uid="{00000000-0005-0000-0000-000073140000}"/>
    <cellStyle name="Accent4 31 2" xfId="8370" xr:uid="{00000000-0005-0000-0000-000074140000}"/>
    <cellStyle name="Accent4 32" xfId="8371" xr:uid="{00000000-0005-0000-0000-000075140000}"/>
    <cellStyle name="Accent4 33" xfId="8372" xr:uid="{00000000-0005-0000-0000-000076140000}"/>
    <cellStyle name="Accent4 34" xfId="8373" xr:uid="{00000000-0005-0000-0000-000077140000}"/>
    <cellStyle name="Accent4 35" xfId="8374" xr:uid="{00000000-0005-0000-0000-000078140000}"/>
    <cellStyle name="Accent4 36" xfId="8375" xr:uid="{00000000-0005-0000-0000-000079140000}"/>
    <cellStyle name="Accent4 37" xfId="8376" xr:uid="{00000000-0005-0000-0000-00007A140000}"/>
    <cellStyle name="Accent4 38" xfId="8377" xr:uid="{00000000-0005-0000-0000-00007B140000}"/>
    <cellStyle name="Accent4 39" xfId="8378" xr:uid="{00000000-0005-0000-0000-00007C140000}"/>
    <cellStyle name="Accent4 4" xfId="326" xr:uid="{00000000-0005-0000-0000-0000A5000000}"/>
    <cellStyle name="Accent4 4 2" xfId="8380" xr:uid="{00000000-0005-0000-0000-00007E140000}"/>
    <cellStyle name="Accent4 4 3" xfId="8381" xr:uid="{00000000-0005-0000-0000-00007F140000}"/>
    <cellStyle name="Accent4 4 4" xfId="8379" xr:uid="{00000000-0005-0000-0000-00007D140000}"/>
    <cellStyle name="Accent4 40" xfId="8382" xr:uid="{00000000-0005-0000-0000-000080140000}"/>
    <cellStyle name="Accent4 41" xfId="8383" xr:uid="{00000000-0005-0000-0000-000081140000}"/>
    <cellStyle name="Accent4 42" xfId="8384" xr:uid="{00000000-0005-0000-0000-000082140000}"/>
    <cellStyle name="Accent4 43" xfId="8385" xr:uid="{00000000-0005-0000-0000-000083140000}"/>
    <cellStyle name="Accent4 44" xfId="8386" xr:uid="{00000000-0005-0000-0000-000084140000}"/>
    <cellStyle name="Accent4 45" xfId="8387" xr:uid="{00000000-0005-0000-0000-000085140000}"/>
    <cellStyle name="Accent4 46" xfId="8388" xr:uid="{00000000-0005-0000-0000-000086140000}"/>
    <cellStyle name="Accent4 47" xfId="8389" xr:uid="{00000000-0005-0000-0000-000087140000}"/>
    <cellStyle name="Accent4 48" xfId="8390" xr:uid="{00000000-0005-0000-0000-000088140000}"/>
    <cellStyle name="Accent4 49" xfId="8391" xr:uid="{00000000-0005-0000-0000-000089140000}"/>
    <cellStyle name="Accent4 5" xfId="327" xr:uid="{00000000-0005-0000-0000-0000A6000000}"/>
    <cellStyle name="Accent4 5 2" xfId="8393" xr:uid="{00000000-0005-0000-0000-00008B140000}"/>
    <cellStyle name="Accent4 5 3" xfId="8394" xr:uid="{00000000-0005-0000-0000-00008C140000}"/>
    <cellStyle name="Accent4 5 4" xfId="8392" xr:uid="{00000000-0005-0000-0000-00008A140000}"/>
    <cellStyle name="Accent4 50" xfId="8395" xr:uid="{00000000-0005-0000-0000-00008D140000}"/>
    <cellStyle name="Accent4 51" xfId="8396" xr:uid="{00000000-0005-0000-0000-00008E140000}"/>
    <cellStyle name="Accent4 52" xfId="8397" xr:uid="{00000000-0005-0000-0000-00008F140000}"/>
    <cellStyle name="Accent4 53" xfId="8398" xr:uid="{00000000-0005-0000-0000-000090140000}"/>
    <cellStyle name="Accent4 54" xfId="8399" xr:uid="{00000000-0005-0000-0000-000091140000}"/>
    <cellStyle name="Accent4 55" xfId="8400" xr:uid="{00000000-0005-0000-0000-000092140000}"/>
    <cellStyle name="Accent4 56" xfId="8401" xr:uid="{00000000-0005-0000-0000-000093140000}"/>
    <cellStyle name="Accent4 57" xfId="8402" xr:uid="{00000000-0005-0000-0000-000094140000}"/>
    <cellStyle name="Accent4 58" xfId="8403" xr:uid="{00000000-0005-0000-0000-000095140000}"/>
    <cellStyle name="Accent4 59" xfId="8404" xr:uid="{00000000-0005-0000-0000-000096140000}"/>
    <cellStyle name="Accent4 6" xfId="328" xr:uid="{00000000-0005-0000-0000-0000A7000000}"/>
    <cellStyle name="Accent4 6 2" xfId="8406" xr:uid="{00000000-0005-0000-0000-000098140000}"/>
    <cellStyle name="Accent4 6 3" xfId="8407" xr:uid="{00000000-0005-0000-0000-000099140000}"/>
    <cellStyle name="Accent4 6 4" xfId="8405" xr:uid="{00000000-0005-0000-0000-000097140000}"/>
    <cellStyle name="Accent4 60" xfId="8408" xr:uid="{00000000-0005-0000-0000-00009A140000}"/>
    <cellStyle name="Accent4 7" xfId="329" xr:uid="{00000000-0005-0000-0000-0000A8000000}"/>
    <cellStyle name="Accent4 7 2" xfId="8410" xr:uid="{00000000-0005-0000-0000-00009C140000}"/>
    <cellStyle name="Accent4 7 3" xfId="8409" xr:uid="{00000000-0005-0000-0000-00009B140000}"/>
    <cellStyle name="Accent4 8" xfId="8411" xr:uid="{00000000-0005-0000-0000-00009D140000}"/>
    <cellStyle name="Accent4 9" xfId="8412" xr:uid="{00000000-0005-0000-0000-00009E140000}"/>
    <cellStyle name="Accent5" xfId="97" builtinId="45" customBuiltin="1"/>
    <cellStyle name="Accent5 - 20%" xfId="330" xr:uid="{00000000-0005-0000-0000-0000A9000000}"/>
    <cellStyle name="Accent5 - 20% 2" xfId="8414" xr:uid="{00000000-0005-0000-0000-0000A0140000}"/>
    <cellStyle name="Accent5 - 20% 3" xfId="8415" xr:uid="{00000000-0005-0000-0000-0000A1140000}"/>
    <cellStyle name="Accent5 - 20% 3 2" xfId="8416" xr:uid="{00000000-0005-0000-0000-0000A2140000}"/>
    <cellStyle name="Accent5 - 20% 3 3" xfId="8417" xr:uid="{00000000-0005-0000-0000-0000A3140000}"/>
    <cellStyle name="Accent5 - 20% 4" xfId="8413" xr:uid="{00000000-0005-0000-0000-00009F140000}"/>
    <cellStyle name="Accent5 - 40%" xfId="331" xr:uid="{00000000-0005-0000-0000-0000AA000000}"/>
    <cellStyle name="Accent5 - 40% 2" xfId="8418" xr:uid="{00000000-0005-0000-0000-0000A5140000}"/>
    <cellStyle name="Accent5 - 60%" xfId="332" xr:uid="{00000000-0005-0000-0000-0000AB000000}"/>
    <cellStyle name="Accent5 - 60% 2" xfId="8420" xr:uid="{00000000-0005-0000-0000-0000A7140000}"/>
    <cellStyle name="Accent5 - 60% 2 2" xfId="8421" xr:uid="{00000000-0005-0000-0000-0000A8140000}"/>
    <cellStyle name="Accent5 - 60% 2 3" xfId="8422" xr:uid="{00000000-0005-0000-0000-0000A9140000}"/>
    <cellStyle name="Accent5 - 60% 3" xfId="8419" xr:uid="{00000000-0005-0000-0000-0000A6140000}"/>
    <cellStyle name="Accent5 10" xfId="8423" xr:uid="{00000000-0005-0000-0000-0000AA140000}"/>
    <cellStyle name="Accent5 11" xfId="8424" xr:uid="{00000000-0005-0000-0000-0000AB140000}"/>
    <cellStyle name="Accent5 12" xfId="8425" xr:uid="{00000000-0005-0000-0000-0000AC140000}"/>
    <cellStyle name="Accent5 13" xfId="8426" xr:uid="{00000000-0005-0000-0000-0000AD140000}"/>
    <cellStyle name="Accent5 14" xfId="8427" xr:uid="{00000000-0005-0000-0000-0000AE140000}"/>
    <cellStyle name="Accent5 15" xfId="8428" xr:uid="{00000000-0005-0000-0000-0000AF140000}"/>
    <cellStyle name="Accent5 16" xfId="8429" xr:uid="{00000000-0005-0000-0000-0000B0140000}"/>
    <cellStyle name="Accent5 17" xfId="8430" xr:uid="{00000000-0005-0000-0000-0000B1140000}"/>
    <cellStyle name="Accent5 18" xfId="8431" xr:uid="{00000000-0005-0000-0000-0000B2140000}"/>
    <cellStyle name="Accent5 19" xfId="8432" xr:uid="{00000000-0005-0000-0000-0000B3140000}"/>
    <cellStyle name="Accent5 2" xfId="333" xr:uid="{00000000-0005-0000-0000-0000AC000000}"/>
    <cellStyle name="Accent5 2 2" xfId="8434" xr:uid="{00000000-0005-0000-0000-0000B5140000}"/>
    <cellStyle name="Accent5 2 2 2" xfId="8435" xr:uid="{00000000-0005-0000-0000-0000B6140000}"/>
    <cellStyle name="Accent5 2 3" xfId="8436" xr:uid="{00000000-0005-0000-0000-0000B7140000}"/>
    <cellStyle name="Accent5 2 4" xfId="8433" xr:uid="{00000000-0005-0000-0000-0000B4140000}"/>
    <cellStyle name="Accent5 20" xfId="8437" xr:uid="{00000000-0005-0000-0000-0000B8140000}"/>
    <cellStyle name="Accent5 21" xfId="8438" xr:uid="{00000000-0005-0000-0000-0000B9140000}"/>
    <cellStyle name="Accent5 22" xfId="8439" xr:uid="{00000000-0005-0000-0000-0000BA140000}"/>
    <cellStyle name="Accent5 23" xfId="8440" xr:uid="{00000000-0005-0000-0000-0000BB140000}"/>
    <cellStyle name="Accent5 24" xfId="8441" xr:uid="{00000000-0005-0000-0000-0000BC140000}"/>
    <cellStyle name="Accent5 24 2" xfId="8442" xr:uid="{00000000-0005-0000-0000-0000BD140000}"/>
    <cellStyle name="Accent5 24 3" xfId="8443" xr:uid="{00000000-0005-0000-0000-0000BE140000}"/>
    <cellStyle name="Accent5 25" xfId="8444" xr:uid="{00000000-0005-0000-0000-0000BF140000}"/>
    <cellStyle name="Accent5 25 2" xfId="8445" xr:uid="{00000000-0005-0000-0000-0000C0140000}"/>
    <cellStyle name="Accent5 25 3" xfId="8446" xr:uid="{00000000-0005-0000-0000-0000C1140000}"/>
    <cellStyle name="Accent5 26" xfId="8447" xr:uid="{00000000-0005-0000-0000-0000C2140000}"/>
    <cellStyle name="Accent5 26 2" xfId="8448" xr:uid="{00000000-0005-0000-0000-0000C3140000}"/>
    <cellStyle name="Accent5 26 3" xfId="8449" xr:uid="{00000000-0005-0000-0000-0000C4140000}"/>
    <cellStyle name="Accent5 27" xfId="8450" xr:uid="{00000000-0005-0000-0000-0000C5140000}"/>
    <cellStyle name="Accent5 27 2" xfId="8451" xr:uid="{00000000-0005-0000-0000-0000C6140000}"/>
    <cellStyle name="Accent5 27 3" xfId="8452" xr:uid="{00000000-0005-0000-0000-0000C7140000}"/>
    <cellStyle name="Accent5 28" xfId="8453" xr:uid="{00000000-0005-0000-0000-0000C8140000}"/>
    <cellStyle name="Accent5 28 2" xfId="8454" xr:uid="{00000000-0005-0000-0000-0000C9140000}"/>
    <cellStyle name="Accent5 28 3" xfId="8455" xr:uid="{00000000-0005-0000-0000-0000CA140000}"/>
    <cellStyle name="Accent5 29" xfId="8456" xr:uid="{00000000-0005-0000-0000-0000CB140000}"/>
    <cellStyle name="Accent5 3" xfId="334" xr:uid="{00000000-0005-0000-0000-0000AD000000}"/>
    <cellStyle name="Accent5 3 2" xfId="8457" xr:uid="{00000000-0005-0000-0000-0000CD140000}"/>
    <cellStyle name="Accent5 30" xfId="8458" xr:uid="{00000000-0005-0000-0000-0000CE140000}"/>
    <cellStyle name="Accent5 31" xfId="8459" xr:uid="{00000000-0005-0000-0000-0000CF140000}"/>
    <cellStyle name="Accent5 31 2" xfId="8460" xr:uid="{00000000-0005-0000-0000-0000D0140000}"/>
    <cellStyle name="Accent5 32" xfId="8461" xr:uid="{00000000-0005-0000-0000-0000D1140000}"/>
    <cellStyle name="Accent5 33" xfId="8462" xr:uid="{00000000-0005-0000-0000-0000D2140000}"/>
    <cellStyle name="Accent5 34" xfId="8463" xr:uid="{00000000-0005-0000-0000-0000D3140000}"/>
    <cellStyle name="Accent5 35" xfId="8464" xr:uid="{00000000-0005-0000-0000-0000D4140000}"/>
    <cellStyle name="Accent5 36" xfId="8465" xr:uid="{00000000-0005-0000-0000-0000D5140000}"/>
    <cellStyle name="Accent5 37" xfId="8466" xr:uid="{00000000-0005-0000-0000-0000D6140000}"/>
    <cellStyle name="Accent5 38" xfId="8467" xr:uid="{00000000-0005-0000-0000-0000D7140000}"/>
    <cellStyle name="Accent5 39" xfId="8468" xr:uid="{00000000-0005-0000-0000-0000D8140000}"/>
    <cellStyle name="Accent5 4" xfId="335" xr:uid="{00000000-0005-0000-0000-0000AE000000}"/>
    <cellStyle name="Accent5 4 2" xfId="8469" xr:uid="{00000000-0005-0000-0000-0000DA140000}"/>
    <cellStyle name="Accent5 40" xfId="8470" xr:uid="{00000000-0005-0000-0000-0000DB140000}"/>
    <cellStyle name="Accent5 41" xfId="8471" xr:uid="{00000000-0005-0000-0000-0000DC140000}"/>
    <cellStyle name="Accent5 42" xfId="8472" xr:uid="{00000000-0005-0000-0000-0000DD140000}"/>
    <cellStyle name="Accent5 43" xfId="8473" xr:uid="{00000000-0005-0000-0000-0000DE140000}"/>
    <cellStyle name="Accent5 44" xfId="8474" xr:uid="{00000000-0005-0000-0000-0000DF140000}"/>
    <cellStyle name="Accent5 45" xfId="8475" xr:uid="{00000000-0005-0000-0000-0000E0140000}"/>
    <cellStyle name="Accent5 46" xfId="8476" xr:uid="{00000000-0005-0000-0000-0000E1140000}"/>
    <cellStyle name="Accent5 47" xfId="8477" xr:uid="{00000000-0005-0000-0000-0000E2140000}"/>
    <cellStyle name="Accent5 48" xfId="8478" xr:uid="{00000000-0005-0000-0000-0000E3140000}"/>
    <cellStyle name="Accent5 49" xfId="8479" xr:uid="{00000000-0005-0000-0000-0000E4140000}"/>
    <cellStyle name="Accent5 5" xfId="336" xr:uid="{00000000-0005-0000-0000-0000AF000000}"/>
    <cellStyle name="Accent5 5 2" xfId="8480" xr:uid="{00000000-0005-0000-0000-0000E6140000}"/>
    <cellStyle name="Accent5 50" xfId="8481" xr:uid="{00000000-0005-0000-0000-0000E7140000}"/>
    <cellStyle name="Accent5 51" xfId="8482" xr:uid="{00000000-0005-0000-0000-0000E8140000}"/>
    <cellStyle name="Accent5 52" xfId="8483" xr:uid="{00000000-0005-0000-0000-0000E9140000}"/>
    <cellStyle name="Accent5 53" xfId="8484" xr:uid="{00000000-0005-0000-0000-0000EA140000}"/>
    <cellStyle name="Accent5 54" xfId="8485" xr:uid="{00000000-0005-0000-0000-0000EB140000}"/>
    <cellStyle name="Accent5 55" xfId="8486" xr:uid="{00000000-0005-0000-0000-0000EC140000}"/>
    <cellStyle name="Accent5 56" xfId="8487" xr:uid="{00000000-0005-0000-0000-0000ED140000}"/>
    <cellStyle name="Accent5 57" xfId="8488" xr:uid="{00000000-0005-0000-0000-0000EE140000}"/>
    <cellStyle name="Accent5 58" xfId="8489" xr:uid="{00000000-0005-0000-0000-0000EF140000}"/>
    <cellStyle name="Accent5 59" xfId="8490" xr:uid="{00000000-0005-0000-0000-0000F0140000}"/>
    <cellStyle name="Accent5 6" xfId="337" xr:uid="{00000000-0005-0000-0000-0000B0000000}"/>
    <cellStyle name="Accent5 6 2" xfId="8491" xr:uid="{00000000-0005-0000-0000-0000F2140000}"/>
    <cellStyle name="Accent5 60" xfId="8492" xr:uid="{00000000-0005-0000-0000-0000F3140000}"/>
    <cellStyle name="Accent5 7" xfId="338" xr:uid="{00000000-0005-0000-0000-0000B1000000}"/>
    <cellStyle name="Accent5 7 2" xfId="8494" xr:uid="{00000000-0005-0000-0000-0000F5140000}"/>
    <cellStyle name="Accent5 7 3" xfId="8493" xr:uid="{00000000-0005-0000-0000-0000F4140000}"/>
    <cellStyle name="Accent5 8" xfId="8495" xr:uid="{00000000-0005-0000-0000-0000F6140000}"/>
    <cellStyle name="Accent5 9" xfId="8496" xr:uid="{00000000-0005-0000-0000-0000F7140000}"/>
    <cellStyle name="Accent6" xfId="101" builtinId="49" customBuiltin="1"/>
    <cellStyle name="Accent6 - 20%" xfId="339" xr:uid="{00000000-0005-0000-0000-0000B2000000}"/>
    <cellStyle name="Accent6 - 20% 2" xfId="8497" xr:uid="{00000000-0005-0000-0000-0000F9140000}"/>
    <cellStyle name="Accent6 - 40%" xfId="340" xr:uid="{00000000-0005-0000-0000-0000B3000000}"/>
    <cellStyle name="Accent6 - 40% 2" xfId="8499" xr:uid="{00000000-0005-0000-0000-0000FB140000}"/>
    <cellStyle name="Accent6 - 40% 3" xfId="8500" xr:uid="{00000000-0005-0000-0000-0000FC140000}"/>
    <cellStyle name="Accent6 - 40% 3 2" xfId="8501" xr:uid="{00000000-0005-0000-0000-0000FD140000}"/>
    <cellStyle name="Accent6 - 40% 3 3" xfId="8502" xr:uid="{00000000-0005-0000-0000-0000FE140000}"/>
    <cellStyle name="Accent6 - 40% 4" xfId="8498" xr:uid="{00000000-0005-0000-0000-0000FA140000}"/>
    <cellStyle name="Accent6 - 60%" xfId="341" xr:uid="{00000000-0005-0000-0000-0000B4000000}"/>
    <cellStyle name="Accent6 - 60% 2" xfId="8504" xr:uid="{00000000-0005-0000-0000-000000150000}"/>
    <cellStyle name="Accent6 - 60% 2 2" xfId="8505" xr:uid="{00000000-0005-0000-0000-000001150000}"/>
    <cellStyle name="Accent6 - 60% 2 3" xfId="8506" xr:uid="{00000000-0005-0000-0000-000002150000}"/>
    <cellStyle name="Accent6 - 60% 3" xfId="8503" xr:uid="{00000000-0005-0000-0000-0000FF140000}"/>
    <cellStyle name="Accent6 10" xfId="8507" xr:uid="{00000000-0005-0000-0000-000003150000}"/>
    <cellStyle name="Accent6 11" xfId="8508" xr:uid="{00000000-0005-0000-0000-000004150000}"/>
    <cellStyle name="Accent6 12" xfId="8509" xr:uid="{00000000-0005-0000-0000-000005150000}"/>
    <cellStyle name="Accent6 13" xfId="8510" xr:uid="{00000000-0005-0000-0000-000006150000}"/>
    <cellStyle name="Accent6 14" xfId="8511" xr:uid="{00000000-0005-0000-0000-000007150000}"/>
    <cellStyle name="Accent6 15" xfId="8512" xr:uid="{00000000-0005-0000-0000-000008150000}"/>
    <cellStyle name="Accent6 16" xfId="8513" xr:uid="{00000000-0005-0000-0000-000009150000}"/>
    <cellStyle name="Accent6 17" xfId="8514" xr:uid="{00000000-0005-0000-0000-00000A150000}"/>
    <cellStyle name="Accent6 18" xfId="8515" xr:uid="{00000000-0005-0000-0000-00000B150000}"/>
    <cellStyle name="Accent6 19" xfId="8516" xr:uid="{00000000-0005-0000-0000-00000C150000}"/>
    <cellStyle name="Accent6 2" xfId="342" xr:uid="{00000000-0005-0000-0000-0000B5000000}"/>
    <cellStyle name="Accent6 2 2" xfId="8518" xr:uid="{00000000-0005-0000-0000-00000E150000}"/>
    <cellStyle name="Accent6 2 2 2" xfId="8519" xr:uid="{00000000-0005-0000-0000-00000F150000}"/>
    <cellStyle name="Accent6 2 3" xfId="8520" xr:uid="{00000000-0005-0000-0000-000010150000}"/>
    <cellStyle name="Accent6 2 4" xfId="8517" xr:uid="{00000000-0005-0000-0000-00000D150000}"/>
    <cellStyle name="Accent6 20" xfId="8521" xr:uid="{00000000-0005-0000-0000-000011150000}"/>
    <cellStyle name="Accent6 21" xfId="8522" xr:uid="{00000000-0005-0000-0000-000012150000}"/>
    <cellStyle name="Accent6 22" xfId="8523" xr:uid="{00000000-0005-0000-0000-000013150000}"/>
    <cellStyle name="Accent6 23" xfId="8524" xr:uid="{00000000-0005-0000-0000-000014150000}"/>
    <cellStyle name="Accent6 24" xfId="8525" xr:uid="{00000000-0005-0000-0000-000015150000}"/>
    <cellStyle name="Accent6 24 2" xfId="8526" xr:uid="{00000000-0005-0000-0000-000016150000}"/>
    <cellStyle name="Accent6 24 3" xfId="8527" xr:uid="{00000000-0005-0000-0000-000017150000}"/>
    <cellStyle name="Accent6 25" xfId="8528" xr:uid="{00000000-0005-0000-0000-000018150000}"/>
    <cellStyle name="Accent6 25 2" xfId="8529" xr:uid="{00000000-0005-0000-0000-000019150000}"/>
    <cellStyle name="Accent6 25 3" xfId="8530" xr:uid="{00000000-0005-0000-0000-00001A150000}"/>
    <cellStyle name="Accent6 26" xfId="8531" xr:uid="{00000000-0005-0000-0000-00001B150000}"/>
    <cellStyle name="Accent6 26 2" xfId="8532" xr:uid="{00000000-0005-0000-0000-00001C150000}"/>
    <cellStyle name="Accent6 26 3" xfId="8533" xr:uid="{00000000-0005-0000-0000-00001D150000}"/>
    <cellStyle name="Accent6 27" xfId="8534" xr:uid="{00000000-0005-0000-0000-00001E150000}"/>
    <cellStyle name="Accent6 27 2" xfId="8535" xr:uid="{00000000-0005-0000-0000-00001F150000}"/>
    <cellStyle name="Accent6 27 3" xfId="8536" xr:uid="{00000000-0005-0000-0000-000020150000}"/>
    <cellStyle name="Accent6 28" xfId="8537" xr:uid="{00000000-0005-0000-0000-000021150000}"/>
    <cellStyle name="Accent6 28 2" xfId="8538" xr:uid="{00000000-0005-0000-0000-000022150000}"/>
    <cellStyle name="Accent6 28 3" xfId="8539" xr:uid="{00000000-0005-0000-0000-000023150000}"/>
    <cellStyle name="Accent6 29" xfId="8540" xr:uid="{00000000-0005-0000-0000-000024150000}"/>
    <cellStyle name="Accent6 29 2" xfId="8541" xr:uid="{00000000-0005-0000-0000-000025150000}"/>
    <cellStyle name="Accent6 29 3" xfId="8542" xr:uid="{00000000-0005-0000-0000-000026150000}"/>
    <cellStyle name="Accent6 3" xfId="343" xr:uid="{00000000-0005-0000-0000-0000B6000000}"/>
    <cellStyle name="Accent6 3 2" xfId="8544" xr:uid="{00000000-0005-0000-0000-000028150000}"/>
    <cellStyle name="Accent6 3 3" xfId="8545" xr:uid="{00000000-0005-0000-0000-000029150000}"/>
    <cellStyle name="Accent6 3 4" xfId="8543" xr:uid="{00000000-0005-0000-0000-000027150000}"/>
    <cellStyle name="Accent6 30" xfId="8546" xr:uid="{00000000-0005-0000-0000-00002A150000}"/>
    <cellStyle name="Accent6 31" xfId="8547" xr:uid="{00000000-0005-0000-0000-00002B150000}"/>
    <cellStyle name="Accent6 31 2" xfId="8548" xr:uid="{00000000-0005-0000-0000-00002C150000}"/>
    <cellStyle name="Accent6 32" xfId="8549" xr:uid="{00000000-0005-0000-0000-00002D150000}"/>
    <cellStyle name="Accent6 33" xfId="8550" xr:uid="{00000000-0005-0000-0000-00002E150000}"/>
    <cellStyle name="Accent6 34" xfId="8551" xr:uid="{00000000-0005-0000-0000-00002F150000}"/>
    <cellStyle name="Accent6 35" xfId="8552" xr:uid="{00000000-0005-0000-0000-000030150000}"/>
    <cellStyle name="Accent6 36" xfId="8553" xr:uid="{00000000-0005-0000-0000-000031150000}"/>
    <cellStyle name="Accent6 37" xfId="8554" xr:uid="{00000000-0005-0000-0000-000032150000}"/>
    <cellStyle name="Accent6 38" xfId="8555" xr:uid="{00000000-0005-0000-0000-000033150000}"/>
    <cellStyle name="Accent6 39" xfId="8556" xr:uid="{00000000-0005-0000-0000-000034150000}"/>
    <cellStyle name="Accent6 4" xfId="344" xr:uid="{00000000-0005-0000-0000-0000B7000000}"/>
    <cellStyle name="Accent6 4 2" xfId="8558" xr:uid="{00000000-0005-0000-0000-000036150000}"/>
    <cellStyle name="Accent6 4 3" xfId="8559" xr:uid="{00000000-0005-0000-0000-000037150000}"/>
    <cellStyle name="Accent6 4 4" xfId="8557" xr:uid="{00000000-0005-0000-0000-000035150000}"/>
    <cellStyle name="Accent6 40" xfId="8560" xr:uid="{00000000-0005-0000-0000-000038150000}"/>
    <cellStyle name="Accent6 41" xfId="8561" xr:uid="{00000000-0005-0000-0000-000039150000}"/>
    <cellStyle name="Accent6 42" xfId="8562" xr:uid="{00000000-0005-0000-0000-00003A150000}"/>
    <cellStyle name="Accent6 43" xfId="8563" xr:uid="{00000000-0005-0000-0000-00003B150000}"/>
    <cellStyle name="Accent6 44" xfId="8564" xr:uid="{00000000-0005-0000-0000-00003C150000}"/>
    <cellStyle name="Accent6 45" xfId="8565" xr:uid="{00000000-0005-0000-0000-00003D150000}"/>
    <cellStyle name="Accent6 46" xfId="8566" xr:uid="{00000000-0005-0000-0000-00003E150000}"/>
    <cellStyle name="Accent6 47" xfId="8567" xr:uid="{00000000-0005-0000-0000-00003F150000}"/>
    <cellStyle name="Accent6 48" xfId="8568" xr:uid="{00000000-0005-0000-0000-000040150000}"/>
    <cellStyle name="Accent6 49" xfId="8569" xr:uid="{00000000-0005-0000-0000-000041150000}"/>
    <cellStyle name="Accent6 5" xfId="345" xr:uid="{00000000-0005-0000-0000-0000B8000000}"/>
    <cellStyle name="Accent6 5 2" xfId="8571" xr:uid="{00000000-0005-0000-0000-000043150000}"/>
    <cellStyle name="Accent6 5 3" xfId="8572" xr:uid="{00000000-0005-0000-0000-000044150000}"/>
    <cellStyle name="Accent6 5 4" xfId="8570" xr:uid="{00000000-0005-0000-0000-000042150000}"/>
    <cellStyle name="Accent6 50" xfId="8573" xr:uid="{00000000-0005-0000-0000-000045150000}"/>
    <cellStyle name="Accent6 51" xfId="8574" xr:uid="{00000000-0005-0000-0000-000046150000}"/>
    <cellStyle name="Accent6 52" xfId="8575" xr:uid="{00000000-0005-0000-0000-000047150000}"/>
    <cellStyle name="Accent6 53" xfId="8576" xr:uid="{00000000-0005-0000-0000-000048150000}"/>
    <cellStyle name="Accent6 54" xfId="8577" xr:uid="{00000000-0005-0000-0000-000049150000}"/>
    <cellStyle name="Accent6 55" xfId="8578" xr:uid="{00000000-0005-0000-0000-00004A150000}"/>
    <cellStyle name="Accent6 56" xfId="8579" xr:uid="{00000000-0005-0000-0000-00004B150000}"/>
    <cellStyle name="Accent6 57" xfId="8580" xr:uid="{00000000-0005-0000-0000-00004C150000}"/>
    <cellStyle name="Accent6 58" xfId="8581" xr:uid="{00000000-0005-0000-0000-00004D150000}"/>
    <cellStyle name="Accent6 59" xfId="8582" xr:uid="{00000000-0005-0000-0000-00004E150000}"/>
    <cellStyle name="Accent6 6" xfId="346" xr:uid="{00000000-0005-0000-0000-0000B9000000}"/>
    <cellStyle name="Accent6 6 2" xfId="8584" xr:uid="{00000000-0005-0000-0000-000050150000}"/>
    <cellStyle name="Accent6 6 3" xfId="8585" xr:uid="{00000000-0005-0000-0000-000051150000}"/>
    <cellStyle name="Accent6 6 4" xfId="8583" xr:uid="{00000000-0005-0000-0000-00004F150000}"/>
    <cellStyle name="Accent6 60" xfId="8586" xr:uid="{00000000-0005-0000-0000-000052150000}"/>
    <cellStyle name="Accent6 7" xfId="347" xr:uid="{00000000-0005-0000-0000-0000BA000000}"/>
    <cellStyle name="Accent6 7 2" xfId="8588" xr:uid="{00000000-0005-0000-0000-000054150000}"/>
    <cellStyle name="Accent6 7 3" xfId="8587" xr:uid="{00000000-0005-0000-0000-000053150000}"/>
    <cellStyle name="Accent6 8" xfId="8589" xr:uid="{00000000-0005-0000-0000-000055150000}"/>
    <cellStyle name="Accent6 9" xfId="8590" xr:uid="{00000000-0005-0000-0000-000056150000}"/>
    <cellStyle name="Actual Date" xfId="348" xr:uid="{00000000-0005-0000-0000-0000BB000000}"/>
    <cellStyle name="Actual Date 2" xfId="349" xr:uid="{00000000-0005-0000-0000-0000BC000000}"/>
    <cellStyle name="Actual Date 2 2" xfId="8591" xr:uid="{00000000-0005-0000-0000-000059150000}"/>
    <cellStyle name="Actual Date 2 3" xfId="8592" xr:uid="{00000000-0005-0000-0000-00005A150000}"/>
    <cellStyle name="Actual Date 2 4" xfId="5494" xr:uid="{00000000-0005-0000-0000-000058150000}"/>
    <cellStyle name="Actual Date 3" xfId="350" xr:uid="{00000000-0005-0000-0000-0000BD000000}"/>
    <cellStyle name="Actual Date 4" xfId="8593" xr:uid="{00000000-0005-0000-0000-00005C150000}"/>
    <cellStyle name="Actual Date 5" xfId="8594" xr:uid="{00000000-0005-0000-0000-00005D150000}"/>
    <cellStyle name="Actual Date_2010-2012 Program Workbook_Incent_FS" xfId="351" xr:uid="{00000000-0005-0000-0000-0000BE000000}"/>
    <cellStyle name="Address" xfId="352" xr:uid="{00000000-0005-0000-0000-0000BF000000}"/>
    <cellStyle name="Address 2" xfId="5493" xr:uid="{00000000-0005-0000-0000-000060150000}"/>
    <cellStyle name="Address 2 2" xfId="15264" xr:uid="{00000000-0005-0000-0000-000060150000}"/>
    <cellStyle name="Address 3" xfId="5508" xr:uid="{00000000-0005-0000-0000-00005F150000}"/>
    <cellStyle name="ariel" xfId="8595" xr:uid="{00000000-0005-0000-0000-000061150000}"/>
    <cellStyle name="ariel 2" xfId="8596" xr:uid="{00000000-0005-0000-0000-000062150000}"/>
    <cellStyle name="ariel 3" xfId="8597" xr:uid="{00000000-0005-0000-0000-000063150000}"/>
    <cellStyle name="ariel_Table G-2" xfId="8598" xr:uid="{00000000-0005-0000-0000-000064150000}"/>
    <cellStyle name="Array Enter" xfId="353" xr:uid="{00000000-0005-0000-0000-0000C0000000}"/>
    <cellStyle name="Array Enter 2" xfId="8599" xr:uid="{00000000-0005-0000-0000-000065150000}"/>
    <cellStyle name="Bad" xfId="71" builtinId="27" customBuiltin="1"/>
    <cellStyle name="Bad 10" xfId="8600" xr:uid="{00000000-0005-0000-0000-000066150000}"/>
    <cellStyle name="Bad 2" xfId="354" xr:uid="{00000000-0005-0000-0000-0000C1000000}"/>
    <cellStyle name="Bad 2 2" xfId="8602" xr:uid="{00000000-0005-0000-0000-000068150000}"/>
    <cellStyle name="Bad 2 2 2" xfId="8603" xr:uid="{00000000-0005-0000-0000-000069150000}"/>
    <cellStyle name="Bad 2 2 2 2" xfId="8604" xr:uid="{00000000-0005-0000-0000-00006A150000}"/>
    <cellStyle name="Bad 2 2 3" xfId="8605" xr:uid="{00000000-0005-0000-0000-00006B150000}"/>
    <cellStyle name="Bad 2 3" xfId="8606" xr:uid="{00000000-0005-0000-0000-00006C150000}"/>
    <cellStyle name="Bad 2 3 2" xfId="8607" xr:uid="{00000000-0005-0000-0000-00006D150000}"/>
    <cellStyle name="Bad 2 3 3" xfId="8608" xr:uid="{00000000-0005-0000-0000-00006E150000}"/>
    <cellStyle name="Bad 2 4" xfId="8609" xr:uid="{00000000-0005-0000-0000-00006F150000}"/>
    <cellStyle name="Bad 2 5" xfId="8601" xr:uid="{00000000-0005-0000-0000-000067150000}"/>
    <cellStyle name="Bad 3" xfId="355" xr:uid="{00000000-0005-0000-0000-0000C2000000}"/>
    <cellStyle name="Bad 3 2" xfId="8611" xr:uid="{00000000-0005-0000-0000-000071150000}"/>
    <cellStyle name="Bad 3 3" xfId="8610" xr:uid="{00000000-0005-0000-0000-000070150000}"/>
    <cellStyle name="Bad 4" xfId="356" xr:uid="{00000000-0005-0000-0000-0000C3000000}"/>
    <cellStyle name="Bad 4 2" xfId="8612" xr:uid="{00000000-0005-0000-0000-000073150000}"/>
    <cellStyle name="Bad 4 3" xfId="8613" xr:uid="{00000000-0005-0000-0000-000074150000}"/>
    <cellStyle name="Bad 5" xfId="357" xr:uid="{00000000-0005-0000-0000-0000C4000000}"/>
    <cellStyle name="Bad 6" xfId="358" xr:uid="{00000000-0005-0000-0000-0000C5000000}"/>
    <cellStyle name="Bad 7" xfId="359" xr:uid="{00000000-0005-0000-0000-0000C6000000}"/>
    <cellStyle name="Bad 8" xfId="8614" xr:uid="{00000000-0005-0000-0000-000078150000}"/>
    <cellStyle name="Bad 9" xfId="8615" xr:uid="{00000000-0005-0000-0000-000079150000}"/>
    <cellStyle name="basic" xfId="360" xr:uid="{00000000-0005-0000-0000-0000C7000000}"/>
    <cellStyle name="billion" xfId="361" xr:uid="{00000000-0005-0000-0000-0000C8000000}"/>
    <cellStyle name="Calc Currency (0)" xfId="362" xr:uid="{00000000-0005-0000-0000-0000C9000000}"/>
    <cellStyle name="Calculation" xfId="75" builtinId="22" customBuiltin="1"/>
    <cellStyle name="Calculation 10" xfId="8616" xr:uid="{00000000-0005-0000-0000-00007D150000}"/>
    <cellStyle name="Calculation 10 2" xfId="20124" xr:uid="{00000000-0005-0000-0000-00007D150000}"/>
    <cellStyle name="Calculation 11" xfId="8617" xr:uid="{00000000-0005-0000-0000-00007E150000}"/>
    <cellStyle name="Calculation 11 2" xfId="20125" xr:uid="{00000000-0005-0000-0000-00007E150000}"/>
    <cellStyle name="Calculation 2" xfId="363" xr:uid="{00000000-0005-0000-0000-0000CA000000}"/>
    <cellStyle name="Calculation 2 2" xfId="364" xr:uid="{00000000-0005-0000-0000-0000CB000000}"/>
    <cellStyle name="Calculation 2 2 2" xfId="8619" xr:uid="{00000000-0005-0000-0000-000081150000}"/>
    <cellStyle name="Calculation 2 2 2 2" xfId="20128" xr:uid="{00000000-0005-0000-0000-000081150000}"/>
    <cellStyle name="Calculation 2 2 3" xfId="20127" xr:uid="{00000000-0005-0000-0000-000080150000}"/>
    <cellStyle name="Calculation 2 3" xfId="8620" xr:uid="{00000000-0005-0000-0000-000082150000}"/>
    <cellStyle name="Calculation 2 3 2" xfId="20129" xr:uid="{00000000-0005-0000-0000-000082150000}"/>
    <cellStyle name="Calculation 2 4" xfId="8618" xr:uid="{00000000-0005-0000-0000-00007F150000}"/>
    <cellStyle name="Calculation 2 5" xfId="20126" xr:uid="{00000000-0005-0000-0000-00007F150000}"/>
    <cellStyle name="Calculation 3" xfId="365" xr:uid="{00000000-0005-0000-0000-0000CC000000}"/>
    <cellStyle name="Calculation 3 2" xfId="366" xr:uid="{00000000-0005-0000-0000-0000CD000000}"/>
    <cellStyle name="Calculation 3 2 2" xfId="20131" xr:uid="{00000000-0005-0000-0000-000084150000}"/>
    <cellStyle name="Calculation 3 3" xfId="8621" xr:uid="{00000000-0005-0000-0000-000085150000}"/>
    <cellStyle name="Calculation 3 4" xfId="20130" xr:uid="{00000000-0005-0000-0000-000083150000}"/>
    <cellStyle name="Calculation 4" xfId="367" xr:uid="{00000000-0005-0000-0000-0000CE000000}"/>
    <cellStyle name="Calculation 4 2" xfId="368" xr:uid="{00000000-0005-0000-0000-0000CF000000}"/>
    <cellStyle name="Calculation 4 3" xfId="20132" xr:uid="{00000000-0005-0000-0000-000086150000}"/>
    <cellStyle name="Calculation 5" xfId="369" xr:uid="{00000000-0005-0000-0000-0000D0000000}"/>
    <cellStyle name="Calculation 5 2" xfId="370" xr:uid="{00000000-0005-0000-0000-0000D1000000}"/>
    <cellStyle name="Calculation 5 3" xfId="20133" xr:uid="{00000000-0005-0000-0000-000087150000}"/>
    <cellStyle name="Calculation 6" xfId="371" xr:uid="{00000000-0005-0000-0000-0000D2000000}"/>
    <cellStyle name="Calculation 6 2" xfId="372" xr:uid="{00000000-0005-0000-0000-0000D3000000}"/>
    <cellStyle name="Calculation 6 3" xfId="20134" xr:uid="{00000000-0005-0000-0000-000088150000}"/>
    <cellStyle name="Calculation 7" xfId="373" xr:uid="{00000000-0005-0000-0000-0000D4000000}"/>
    <cellStyle name="Calculation 7 2" xfId="374" xr:uid="{00000000-0005-0000-0000-0000D5000000}"/>
    <cellStyle name="Calculation 7 3" xfId="20135" xr:uid="{00000000-0005-0000-0000-000089150000}"/>
    <cellStyle name="Calculation 8" xfId="8622" xr:uid="{00000000-0005-0000-0000-00008A150000}"/>
    <cellStyle name="Calculation 9" xfId="8623" xr:uid="{00000000-0005-0000-0000-00008B150000}"/>
    <cellStyle name="Check Cell" xfId="77" builtinId="23" customBuiltin="1"/>
    <cellStyle name="Check Cell 10" xfId="8624" xr:uid="{00000000-0005-0000-0000-00008C150000}"/>
    <cellStyle name="Check Cell 2" xfId="375" xr:uid="{00000000-0005-0000-0000-0000D6000000}"/>
    <cellStyle name="Check Cell 2 2" xfId="8626" xr:uid="{00000000-0005-0000-0000-00008E150000}"/>
    <cellStyle name="Check Cell 2 2 2" xfId="8627" xr:uid="{00000000-0005-0000-0000-00008F150000}"/>
    <cellStyle name="Check Cell 2 3" xfId="8628" xr:uid="{00000000-0005-0000-0000-000090150000}"/>
    <cellStyle name="Check Cell 2 4" xfId="8625" xr:uid="{00000000-0005-0000-0000-00008D150000}"/>
    <cellStyle name="Check Cell 3" xfId="376" xr:uid="{00000000-0005-0000-0000-0000D7000000}"/>
    <cellStyle name="Check Cell 3 2" xfId="8629" xr:uid="{00000000-0005-0000-0000-000092150000}"/>
    <cellStyle name="Check Cell 3 3" xfId="8630" xr:uid="{00000000-0005-0000-0000-000093150000}"/>
    <cellStyle name="Check Cell 4" xfId="377" xr:uid="{00000000-0005-0000-0000-0000D8000000}"/>
    <cellStyle name="Check Cell 5" xfId="378" xr:uid="{00000000-0005-0000-0000-0000D9000000}"/>
    <cellStyle name="Check Cell 6" xfId="379" xr:uid="{00000000-0005-0000-0000-0000DA000000}"/>
    <cellStyle name="Check Cell 7" xfId="380" xr:uid="{00000000-0005-0000-0000-0000DB000000}"/>
    <cellStyle name="Check Cell 8" xfId="8631" xr:uid="{00000000-0005-0000-0000-000098150000}"/>
    <cellStyle name="Check Cell 9" xfId="8632" xr:uid="{00000000-0005-0000-0000-000099150000}"/>
    <cellStyle name="City" xfId="381" xr:uid="{00000000-0005-0000-0000-0000DC000000}"/>
    <cellStyle name="City 2" xfId="5492" xr:uid="{00000000-0005-0000-0000-00009B150000}"/>
    <cellStyle name="City 2 2" xfId="15239" xr:uid="{00000000-0005-0000-0000-00009B150000}"/>
    <cellStyle name="City 3" xfId="5560" xr:uid="{00000000-0005-0000-0000-00009A150000}"/>
    <cellStyle name="Comma" xfId="64" builtinId="3"/>
    <cellStyle name="Comma  - Style1" xfId="382" xr:uid="{00000000-0005-0000-0000-0000DE000000}"/>
    <cellStyle name="Comma  - Style1 2" xfId="5491" xr:uid="{00000000-0005-0000-0000-00009E150000}"/>
    <cellStyle name="Comma  - Style2" xfId="383" xr:uid="{00000000-0005-0000-0000-0000DF000000}"/>
    <cellStyle name="Comma  - Style2 2" xfId="5490" xr:uid="{00000000-0005-0000-0000-0000A0150000}"/>
    <cellStyle name="Comma  - Style3" xfId="384" xr:uid="{00000000-0005-0000-0000-0000E0000000}"/>
    <cellStyle name="Comma  - Style3 2" xfId="5489" xr:uid="{00000000-0005-0000-0000-0000A2150000}"/>
    <cellStyle name="Comma  - Style4" xfId="385" xr:uid="{00000000-0005-0000-0000-0000E1000000}"/>
    <cellStyle name="Comma  - Style4 2" xfId="5488" xr:uid="{00000000-0005-0000-0000-0000A4150000}"/>
    <cellStyle name="Comma  - Style5" xfId="386" xr:uid="{00000000-0005-0000-0000-0000E2000000}"/>
    <cellStyle name="Comma  - Style5 2" xfId="5487" xr:uid="{00000000-0005-0000-0000-0000A6150000}"/>
    <cellStyle name="Comma  - Style6" xfId="387" xr:uid="{00000000-0005-0000-0000-0000E3000000}"/>
    <cellStyle name="Comma  - Style6 2" xfId="5550" xr:uid="{00000000-0005-0000-0000-0000A8150000}"/>
    <cellStyle name="Comma  - Style7" xfId="388" xr:uid="{00000000-0005-0000-0000-0000E4000000}"/>
    <cellStyle name="Comma  - Style7 2" xfId="5486" xr:uid="{00000000-0005-0000-0000-0000AA150000}"/>
    <cellStyle name="Comma  - Style8" xfId="389" xr:uid="{00000000-0005-0000-0000-0000E5000000}"/>
    <cellStyle name="Comma  - Style8 2" xfId="5485" xr:uid="{00000000-0005-0000-0000-0000AC150000}"/>
    <cellStyle name="Comma [0] 2" xfId="8633" xr:uid="{00000000-0005-0000-0000-0000AD150000}"/>
    <cellStyle name="Comma [0] 2 2" xfId="8634" xr:uid="{00000000-0005-0000-0000-0000AE150000}"/>
    <cellStyle name="Comma [0] 2 2 2" xfId="8635" xr:uid="{00000000-0005-0000-0000-0000AF150000}"/>
    <cellStyle name="Comma [0] 2 3" xfId="8636" xr:uid="{00000000-0005-0000-0000-0000B0150000}"/>
    <cellStyle name="Comma [0] 3" xfId="8637" xr:uid="{00000000-0005-0000-0000-0000B1150000}"/>
    <cellStyle name="Comma 10" xfId="390" xr:uid="{00000000-0005-0000-0000-0000E6000000}"/>
    <cellStyle name="Comma 10 2" xfId="5483" xr:uid="{00000000-0005-0000-0000-0000B3150000}"/>
    <cellStyle name="Comma 10 2 2" xfId="8638" xr:uid="{00000000-0005-0000-0000-0000B4150000}"/>
    <cellStyle name="Comma 10 2 2 2" xfId="8639" xr:uid="{00000000-0005-0000-0000-0000B5150000}"/>
    <cellStyle name="Comma 10 2 3" xfId="8640" xr:uid="{00000000-0005-0000-0000-0000B6150000}"/>
    <cellStyle name="Comma 10 2 3 2" xfId="8641" xr:uid="{00000000-0005-0000-0000-0000B7150000}"/>
    <cellStyle name="Comma 10 3" xfId="8642" xr:uid="{00000000-0005-0000-0000-0000B8150000}"/>
    <cellStyle name="Comma 10 3 2" xfId="8643" xr:uid="{00000000-0005-0000-0000-0000B9150000}"/>
    <cellStyle name="Comma 10 4" xfId="8644" xr:uid="{00000000-0005-0000-0000-0000BA150000}"/>
    <cellStyle name="Comma 10 5" xfId="8645" xr:uid="{00000000-0005-0000-0000-0000BB150000}"/>
    <cellStyle name="Comma 10 6" xfId="8646" xr:uid="{00000000-0005-0000-0000-0000BC150000}"/>
    <cellStyle name="Comma 10 7" xfId="5484" xr:uid="{00000000-0005-0000-0000-0000B2150000}"/>
    <cellStyle name="Comma 100" xfId="8647" xr:uid="{00000000-0005-0000-0000-0000BD150000}"/>
    <cellStyle name="Comma 101" xfId="8648" xr:uid="{00000000-0005-0000-0000-0000BE150000}"/>
    <cellStyle name="Comma 102" xfId="8649" xr:uid="{00000000-0005-0000-0000-0000BF150000}"/>
    <cellStyle name="Comma 103" xfId="8650" xr:uid="{00000000-0005-0000-0000-0000C0150000}"/>
    <cellStyle name="Comma 104" xfId="8651" xr:uid="{00000000-0005-0000-0000-0000C1150000}"/>
    <cellStyle name="Comma 105" xfId="8652" xr:uid="{00000000-0005-0000-0000-0000C2150000}"/>
    <cellStyle name="Comma 106" xfId="8653" xr:uid="{00000000-0005-0000-0000-0000C3150000}"/>
    <cellStyle name="Comma 107" xfId="8654" xr:uid="{00000000-0005-0000-0000-0000C4150000}"/>
    <cellStyle name="Comma 108" xfId="8655" xr:uid="{00000000-0005-0000-0000-0000C5150000}"/>
    <cellStyle name="Comma 109" xfId="8656" xr:uid="{00000000-0005-0000-0000-0000C6150000}"/>
    <cellStyle name="Comma 11" xfId="391" xr:uid="{00000000-0005-0000-0000-0000E7000000}"/>
    <cellStyle name="Comma 11 2" xfId="5481" xr:uid="{00000000-0005-0000-0000-0000C8150000}"/>
    <cellStyle name="Comma 11 2 2" xfId="8657" xr:uid="{00000000-0005-0000-0000-0000C9150000}"/>
    <cellStyle name="Comma 11 2 2 2" xfId="8658" xr:uid="{00000000-0005-0000-0000-0000CA150000}"/>
    <cellStyle name="Comma 11 3" xfId="8659" xr:uid="{00000000-0005-0000-0000-0000CB150000}"/>
    <cellStyle name="Comma 11 3 2" xfId="8660" xr:uid="{00000000-0005-0000-0000-0000CC150000}"/>
    <cellStyle name="Comma 11 4" xfId="8661" xr:uid="{00000000-0005-0000-0000-0000CD150000}"/>
    <cellStyle name="Comma 11 5" xfId="5482" xr:uid="{00000000-0005-0000-0000-0000C7150000}"/>
    <cellStyle name="Comma 110" xfId="8662" xr:uid="{00000000-0005-0000-0000-0000CE150000}"/>
    <cellStyle name="Comma 111" xfId="8663" xr:uid="{00000000-0005-0000-0000-0000CF150000}"/>
    <cellStyle name="Comma 112" xfId="8664" xr:uid="{00000000-0005-0000-0000-0000D0150000}"/>
    <cellStyle name="Comma 113" xfId="5507" xr:uid="{00000000-0005-0000-0000-0000C1200000}"/>
    <cellStyle name="Comma 114" xfId="5500" xr:uid="{00000000-0005-0000-0000-0000BA4E0000}"/>
    <cellStyle name="Comma 115" xfId="13594" xr:uid="{00000000-0005-0000-0000-00005C500000}"/>
    <cellStyle name="Comma 116" xfId="20535" xr:uid="{12A2F1FA-E9CF-451B-BE52-93BF7210B93A}"/>
    <cellStyle name="Comma 117" xfId="20537" xr:uid="{16161602-253E-40AA-974E-F858333CD9EB}"/>
    <cellStyle name="Comma 117 2" xfId="20553" xr:uid="{38B1619A-B829-4005-8F58-4531BCD53FB3}"/>
    <cellStyle name="Comma 117 2 2" xfId="20565" xr:uid="{45822DFC-07CA-40B5-8723-40F8F3FFE95A}"/>
    <cellStyle name="Comma 118" xfId="20581" xr:uid="{653CC917-47A4-413B-8E8A-45B79B140CC2}"/>
    <cellStyle name="Comma 12" xfId="392" xr:uid="{00000000-0005-0000-0000-0000E8000000}"/>
    <cellStyle name="Comma 12 2" xfId="5479" xr:uid="{00000000-0005-0000-0000-0000D2150000}"/>
    <cellStyle name="Comma 12 2 2" xfId="8665" xr:uid="{00000000-0005-0000-0000-0000D3150000}"/>
    <cellStyle name="Comma 12 2 2 2" xfId="8666" xr:uid="{00000000-0005-0000-0000-0000D4150000}"/>
    <cellStyle name="Comma 12 2 3" xfId="8667" xr:uid="{00000000-0005-0000-0000-0000D5150000}"/>
    <cellStyle name="Comma 12 2 3 2" xfId="8668" xr:uid="{00000000-0005-0000-0000-0000D6150000}"/>
    <cellStyle name="Comma 12 3" xfId="8669" xr:uid="{00000000-0005-0000-0000-0000D7150000}"/>
    <cellStyle name="Comma 12 3 2" xfId="8670" xr:uid="{00000000-0005-0000-0000-0000D8150000}"/>
    <cellStyle name="Comma 12 3 2 2" xfId="8671" xr:uid="{00000000-0005-0000-0000-0000D9150000}"/>
    <cellStyle name="Comma 12 3 3" xfId="8672" xr:uid="{00000000-0005-0000-0000-0000DA150000}"/>
    <cellStyle name="Comma 12 3 4" xfId="8673" xr:uid="{00000000-0005-0000-0000-0000DB150000}"/>
    <cellStyle name="Comma 12 4" xfId="8674" xr:uid="{00000000-0005-0000-0000-0000DC150000}"/>
    <cellStyle name="Comma 12 4 2" xfId="8675" xr:uid="{00000000-0005-0000-0000-0000DD150000}"/>
    <cellStyle name="Comma 12 5" xfId="8676" xr:uid="{00000000-0005-0000-0000-0000DE150000}"/>
    <cellStyle name="Comma 12 5 2" xfId="8677" xr:uid="{00000000-0005-0000-0000-0000DF150000}"/>
    <cellStyle name="Comma 12 6" xfId="8678" xr:uid="{00000000-0005-0000-0000-0000E0150000}"/>
    <cellStyle name="Comma 12 7" xfId="8679" xr:uid="{00000000-0005-0000-0000-0000E1150000}"/>
    <cellStyle name="Comma 12 8" xfId="5480" xr:uid="{00000000-0005-0000-0000-0000D1150000}"/>
    <cellStyle name="Comma 13" xfId="393" xr:uid="{00000000-0005-0000-0000-0000E9000000}"/>
    <cellStyle name="Comma 13 2" xfId="5477" xr:uid="{00000000-0005-0000-0000-0000E3150000}"/>
    <cellStyle name="Comma 13 2 2" xfId="8680" xr:uid="{00000000-0005-0000-0000-0000E4150000}"/>
    <cellStyle name="Comma 13 2 2 2" xfId="8681" xr:uid="{00000000-0005-0000-0000-0000E5150000}"/>
    <cellStyle name="Comma 13 3" xfId="8682" xr:uid="{00000000-0005-0000-0000-0000E6150000}"/>
    <cellStyle name="Comma 13 3 2" xfId="8683" xr:uid="{00000000-0005-0000-0000-0000E7150000}"/>
    <cellStyle name="Comma 13 4" xfId="8684" xr:uid="{00000000-0005-0000-0000-0000E8150000}"/>
    <cellStyle name="Comma 13 5" xfId="8685" xr:uid="{00000000-0005-0000-0000-0000E9150000}"/>
    <cellStyle name="Comma 13 6" xfId="8686" xr:uid="{00000000-0005-0000-0000-0000EA150000}"/>
    <cellStyle name="Comma 13 7" xfId="5478" xr:uid="{00000000-0005-0000-0000-0000E2150000}"/>
    <cellStyle name="Comma 14" xfId="394" xr:uid="{00000000-0005-0000-0000-0000EA000000}"/>
    <cellStyle name="Comma 14 2" xfId="5475" xr:uid="{00000000-0005-0000-0000-0000EC150000}"/>
    <cellStyle name="Comma 14 2 2" xfId="8687" xr:uid="{00000000-0005-0000-0000-0000ED150000}"/>
    <cellStyle name="Comma 14 3" xfId="8688" xr:uid="{00000000-0005-0000-0000-0000EE150000}"/>
    <cellStyle name="Comma 14 3 2" xfId="8689" xr:uid="{00000000-0005-0000-0000-0000EF150000}"/>
    <cellStyle name="Comma 14 4" xfId="8690" xr:uid="{00000000-0005-0000-0000-0000F0150000}"/>
    <cellStyle name="Comma 14 5" xfId="8691" xr:uid="{00000000-0005-0000-0000-0000F1150000}"/>
    <cellStyle name="Comma 14 6" xfId="8692" xr:uid="{00000000-0005-0000-0000-0000F2150000}"/>
    <cellStyle name="Comma 14 7" xfId="5476" xr:uid="{00000000-0005-0000-0000-0000EB150000}"/>
    <cellStyle name="Comma 15" xfId="395" xr:uid="{00000000-0005-0000-0000-0000EB000000}"/>
    <cellStyle name="Comma 15 2" xfId="5474" xr:uid="{00000000-0005-0000-0000-0000F4150000}"/>
    <cellStyle name="Comma 15 2 2" xfId="8693" xr:uid="{00000000-0005-0000-0000-0000F5150000}"/>
    <cellStyle name="Comma 15 3" xfId="8694" xr:uid="{00000000-0005-0000-0000-0000F6150000}"/>
    <cellStyle name="Comma 15 3 2" xfId="8695" xr:uid="{00000000-0005-0000-0000-0000F7150000}"/>
    <cellStyle name="Comma 15 4" xfId="8696" xr:uid="{00000000-0005-0000-0000-0000F8150000}"/>
    <cellStyle name="Comma 15 5" xfId="8697" xr:uid="{00000000-0005-0000-0000-0000F9150000}"/>
    <cellStyle name="Comma 16" xfId="396" xr:uid="{00000000-0005-0000-0000-0000EC000000}"/>
    <cellStyle name="Comma 16 2" xfId="5472" xr:uid="{00000000-0005-0000-0000-0000FB150000}"/>
    <cellStyle name="Comma 16 2 2" xfId="8698" xr:uid="{00000000-0005-0000-0000-0000FC150000}"/>
    <cellStyle name="Comma 16 3" xfId="8699" xr:uid="{00000000-0005-0000-0000-0000FD150000}"/>
    <cellStyle name="Comma 16 3 2" xfId="8700" xr:uid="{00000000-0005-0000-0000-0000FE150000}"/>
    <cellStyle name="Comma 16 4" xfId="8701" xr:uid="{00000000-0005-0000-0000-0000FF150000}"/>
    <cellStyle name="Comma 16 5" xfId="8702" xr:uid="{00000000-0005-0000-0000-000000160000}"/>
    <cellStyle name="Comma 16 6" xfId="8703" xr:uid="{00000000-0005-0000-0000-000001160000}"/>
    <cellStyle name="Comma 16 7" xfId="5473" xr:uid="{00000000-0005-0000-0000-0000FA150000}"/>
    <cellStyle name="Comma 17" xfId="2927" xr:uid="{00000000-0005-0000-0000-0000ED000000}"/>
    <cellStyle name="Comma 17 10" xfId="8704" xr:uid="{00000000-0005-0000-0000-000003160000}"/>
    <cellStyle name="Comma 17 10 2" xfId="8705" xr:uid="{00000000-0005-0000-0000-000004160000}"/>
    <cellStyle name="Comma 17 10 2 2" xfId="8706" xr:uid="{00000000-0005-0000-0000-000005160000}"/>
    <cellStyle name="Comma 17 10 3" xfId="8707" xr:uid="{00000000-0005-0000-0000-000006160000}"/>
    <cellStyle name="Comma 17 10 3 2" xfId="8708" xr:uid="{00000000-0005-0000-0000-000007160000}"/>
    <cellStyle name="Comma 17 11" xfId="8709" xr:uid="{00000000-0005-0000-0000-000008160000}"/>
    <cellStyle name="Comma 17 12" xfId="8710" xr:uid="{00000000-0005-0000-0000-000009160000}"/>
    <cellStyle name="Comma 17 13" xfId="5547" xr:uid="{00000000-0005-0000-0000-000002160000}"/>
    <cellStyle name="Comma 17 2" xfId="5549" xr:uid="{00000000-0005-0000-0000-00000A160000}"/>
    <cellStyle name="Comma 17 2 10" xfId="8711" xr:uid="{00000000-0005-0000-0000-00000B160000}"/>
    <cellStyle name="Comma 17 2 2" xfId="8712" xr:uid="{00000000-0005-0000-0000-00000C160000}"/>
    <cellStyle name="Comma 17 2 2 2" xfId="8713" xr:uid="{00000000-0005-0000-0000-00000D160000}"/>
    <cellStyle name="Comma 17 2 2 2 2" xfId="8714" xr:uid="{00000000-0005-0000-0000-00000E160000}"/>
    <cellStyle name="Comma 17 2 2 2 2 2" xfId="8715" xr:uid="{00000000-0005-0000-0000-00000F160000}"/>
    <cellStyle name="Comma 17 2 2 2 3" xfId="8716" xr:uid="{00000000-0005-0000-0000-000010160000}"/>
    <cellStyle name="Comma 17 2 2 2 3 2" xfId="8717" xr:uid="{00000000-0005-0000-0000-000011160000}"/>
    <cellStyle name="Comma 17 2 2 2 4" xfId="8718" xr:uid="{00000000-0005-0000-0000-000012160000}"/>
    <cellStyle name="Comma 17 2 2 2 4 2" xfId="8719" xr:uid="{00000000-0005-0000-0000-000013160000}"/>
    <cellStyle name="Comma 17 2 2 2 5" xfId="8720" xr:uid="{00000000-0005-0000-0000-000014160000}"/>
    <cellStyle name="Comma 17 2 2 2 5 2" xfId="8721" xr:uid="{00000000-0005-0000-0000-000015160000}"/>
    <cellStyle name="Comma 17 2 2 2 5 2 2" xfId="8722" xr:uid="{00000000-0005-0000-0000-000016160000}"/>
    <cellStyle name="Comma 17 2 2 2 5 3" xfId="8723" xr:uid="{00000000-0005-0000-0000-000017160000}"/>
    <cellStyle name="Comma 17 2 2 2 5 3 2" xfId="8724" xr:uid="{00000000-0005-0000-0000-000018160000}"/>
    <cellStyle name="Comma 17 2 2 3" xfId="8725" xr:uid="{00000000-0005-0000-0000-000019160000}"/>
    <cellStyle name="Comma 17 2 2 3 2" xfId="8726" xr:uid="{00000000-0005-0000-0000-00001A160000}"/>
    <cellStyle name="Comma 17 2 2 3 2 2" xfId="8727" xr:uid="{00000000-0005-0000-0000-00001B160000}"/>
    <cellStyle name="Comma 17 2 2 3 2 3" xfId="8728" xr:uid="{00000000-0005-0000-0000-00001C160000}"/>
    <cellStyle name="Comma 17 2 2 3 3" xfId="8729" xr:uid="{00000000-0005-0000-0000-00001D160000}"/>
    <cellStyle name="Comma 17 2 2 3 4" xfId="8730" xr:uid="{00000000-0005-0000-0000-00001E160000}"/>
    <cellStyle name="Comma 17 2 2 4" xfId="8731" xr:uid="{00000000-0005-0000-0000-00001F160000}"/>
    <cellStyle name="Comma 17 2 2 4 2" xfId="8732" xr:uid="{00000000-0005-0000-0000-000020160000}"/>
    <cellStyle name="Comma 17 2 2 5" xfId="8733" xr:uid="{00000000-0005-0000-0000-000021160000}"/>
    <cellStyle name="Comma 17 2 2 5 2" xfId="8734" xr:uid="{00000000-0005-0000-0000-000022160000}"/>
    <cellStyle name="Comma 17 2 2 5 3" xfId="8735" xr:uid="{00000000-0005-0000-0000-000023160000}"/>
    <cellStyle name="Comma 17 2 2 5 4" xfId="8736" xr:uid="{00000000-0005-0000-0000-000024160000}"/>
    <cellStyle name="Comma 17 2 2 6" xfId="8737" xr:uid="{00000000-0005-0000-0000-000025160000}"/>
    <cellStyle name="Comma 17 2 2 6 2" xfId="8738" xr:uid="{00000000-0005-0000-0000-000026160000}"/>
    <cellStyle name="Comma 17 2 2 7" xfId="8739" xr:uid="{00000000-0005-0000-0000-000027160000}"/>
    <cellStyle name="Comma 17 2 2 7 2" xfId="8740" xr:uid="{00000000-0005-0000-0000-000028160000}"/>
    <cellStyle name="Comma 17 2 2 7 2 2" xfId="8741" xr:uid="{00000000-0005-0000-0000-000029160000}"/>
    <cellStyle name="Comma 17 2 2 7 3" xfId="8742" xr:uid="{00000000-0005-0000-0000-00002A160000}"/>
    <cellStyle name="Comma 17 2 2 7 3 2" xfId="8743" xr:uid="{00000000-0005-0000-0000-00002B160000}"/>
    <cellStyle name="Comma 17 2 2 8" xfId="8744" xr:uid="{00000000-0005-0000-0000-00002C160000}"/>
    <cellStyle name="Comma 17 2 3" xfId="8745" xr:uid="{00000000-0005-0000-0000-00002D160000}"/>
    <cellStyle name="Comma 17 2 3 2" xfId="8746" xr:uid="{00000000-0005-0000-0000-00002E160000}"/>
    <cellStyle name="Comma 17 2 3 3" xfId="8747" xr:uid="{00000000-0005-0000-0000-00002F160000}"/>
    <cellStyle name="Comma 17 2 3 3 2" xfId="8748" xr:uid="{00000000-0005-0000-0000-000030160000}"/>
    <cellStyle name="Comma 17 2 3 4" xfId="8749" xr:uid="{00000000-0005-0000-0000-000031160000}"/>
    <cellStyle name="Comma 17 2 3 4 2" xfId="8750" xr:uid="{00000000-0005-0000-0000-000032160000}"/>
    <cellStyle name="Comma 17 2 3 5" xfId="8751" xr:uid="{00000000-0005-0000-0000-000033160000}"/>
    <cellStyle name="Comma 17 2 3 5 2" xfId="8752" xr:uid="{00000000-0005-0000-0000-000034160000}"/>
    <cellStyle name="Comma 17 2 3 6" xfId="8753" xr:uid="{00000000-0005-0000-0000-000035160000}"/>
    <cellStyle name="Comma 17 2 3 6 2" xfId="8754" xr:uid="{00000000-0005-0000-0000-000036160000}"/>
    <cellStyle name="Comma 17 2 3 6 2 2" xfId="8755" xr:uid="{00000000-0005-0000-0000-000037160000}"/>
    <cellStyle name="Comma 17 2 3 6 3" xfId="8756" xr:uid="{00000000-0005-0000-0000-000038160000}"/>
    <cellStyle name="Comma 17 2 3 6 3 2" xfId="8757" xr:uid="{00000000-0005-0000-0000-000039160000}"/>
    <cellStyle name="Comma 17 2 4" xfId="8758" xr:uid="{00000000-0005-0000-0000-00003A160000}"/>
    <cellStyle name="Comma 17 2 5" xfId="8759" xr:uid="{00000000-0005-0000-0000-00003B160000}"/>
    <cellStyle name="Comma 17 2 5 2" xfId="8760" xr:uid="{00000000-0005-0000-0000-00003C160000}"/>
    <cellStyle name="Comma 17 2 5 2 2" xfId="8761" xr:uid="{00000000-0005-0000-0000-00003D160000}"/>
    <cellStyle name="Comma 17 2 5 2 3" xfId="8762" xr:uid="{00000000-0005-0000-0000-00003E160000}"/>
    <cellStyle name="Comma 17 2 5 3" xfId="8763" xr:uid="{00000000-0005-0000-0000-00003F160000}"/>
    <cellStyle name="Comma 17 2 5 4" xfId="8764" xr:uid="{00000000-0005-0000-0000-000040160000}"/>
    <cellStyle name="Comma 17 2 6" xfId="8765" xr:uid="{00000000-0005-0000-0000-000041160000}"/>
    <cellStyle name="Comma 17 2 6 2" xfId="8766" xr:uid="{00000000-0005-0000-0000-000042160000}"/>
    <cellStyle name="Comma 17 2 7" xfId="8767" xr:uid="{00000000-0005-0000-0000-000043160000}"/>
    <cellStyle name="Comma 17 2 7 2" xfId="8768" xr:uid="{00000000-0005-0000-0000-000044160000}"/>
    <cellStyle name="Comma 17 2 7 3" xfId="8769" xr:uid="{00000000-0005-0000-0000-000045160000}"/>
    <cellStyle name="Comma 17 2 7 4" xfId="8770" xr:uid="{00000000-0005-0000-0000-000046160000}"/>
    <cellStyle name="Comma 17 2 8" xfId="8771" xr:uid="{00000000-0005-0000-0000-000047160000}"/>
    <cellStyle name="Comma 17 2 8 2" xfId="8772" xr:uid="{00000000-0005-0000-0000-000048160000}"/>
    <cellStyle name="Comma 17 2 8 3" xfId="8773" xr:uid="{00000000-0005-0000-0000-000049160000}"/>
    <cellStyle name="Comma 17 2 8 4" xfId="8774" xr:uid="{00000000-0005-0000-0000-00004A160000}"/>
    <cellStyle name="Comma 17 2 9" xfId="8775" xr:uid="{00000000-0005-0000-0000-00004B160000}"/>
    <cellStyle name="Comma 17 2 9 2" xfId="8776" xr:uid="{00000000-0005-0000-0000-00004C160000}"/>
    <cellStyle name="Comma 17 2 9 2 2" xfId="8777" xr:uid="{00000000-0005-0000-0000-00004D160000}"/>
    <cellStyle name="Comma 17 2 9 3" xfId="8778" xr:uid="{00000000-0005-0000-0000-00004E160000}"/>
    <cellStyle name="Comma 17 2 9 3 2" xfId="8779" xr:uid="{00000000-0005-0000-0000-00004F160000}"/>
    <cellStyle name="Comma 17 3" xfId="8780" xr:uid="{00000000-0005-0000-0000-000050160000}"/>
    <cellStyle name="Comma 17 3 2" xfId="8781" xr:uid="{00000000-0005-0000-0000-000051160000}"/>
    <cellStyle name="Comma 17 3 2 2" xfId="8782" xr:uid="{00000000-0005-0000-0000-000052160000}"/>
    <cellStyle name="Comma 17 3 2 2 2" xfId="8783" xr:uid="{00000000-0005-0000-0000-000053160000}"/>
    <cellStyle name="Comma 17 3 2 3" xfId="8784" xr:uid="{00000000-0005-0000-0000-000054160000}"/>
    <cellStyle name="Comma 17 3 2 3 2" xfId="8785" xr:uid="{00000000-0005-0000-0000-000055160000}"/>
    <cellStyle name="Comma 17 3 2 4" xfId="8786" xr:uid="{00000000-0005-0000-0000-000056160000}"/>
    <cellStyle name="Comma 17 3 2 4 2" xfId="8787" xr:uid="{00000000-0005-0000-0000-000057160000}"/>
    <cellStyle name="Comma 17 3 2 5" xfId="8788" xr:uid="{00000000-0005-0000-0000-000058160000}"/>
    <cellStyle name="Comma 17 3 2 5 2" xfId="8789" xr:uid="{00000000-0005-0000-0000-000059160000}"/>
    <cellStyle name="Comma 17 3 2 5 2 2" xfId="8790" xr:uid="{00000000-0005-0000-0000-00005A160000}"/>
    <cellStyle name="Comma 17 3 2 5 3" xfId="8791" xr:uid="{00000000-0005-0000-0000-00005B160000}"/>
    <cellStyle name="Comma 17 3 2 5 3 2" xfId="8792" xr:uid="{00000000-0005-0000-0000-00005C160000}"/>
    <cellStyle name="Comma 17 3 3" xfId="8793" xr:uid="{00000000-0005-0000-0000-00005D160000}"/>
    <cellStyle name="Comma 17 3 3 2" xfId="8794" xr:uid="{00000000-0005-0000-0000-00005E160000}"/>
    <cellStyle name="Comma 17 3 3 2 2" xfId="8795" xr:uid="{00000000-0005-0000-0000-00005F160000}"/>
    <cellStyle name="Comma 17 3 3 2 3" xfId="8796" xr:uid="{00000000-0005-0000-0000-000060160000}"/>
    <cellStyle name="Comma 17 3 3 3" xfId="8797" xr:uid="{00000000-0005-0000-0000-000061160000}"/>
    <cellStyle name="Comma 17 3 3 4" xfId="8798" xr:uid="{00000000-0005-0000-0000-000062160000}"/>
    <cellStyle name="Comma 17 3 4" xfId="8799" xr:uid="{00000000-0005-0000-0000-000063160000}"/>
    <cellStyle name="Comma 17 3 4 2" xfId="8800" xr:uid="{00000000-0005-0000-0000-000064160000}"/>
    <cellStyle name="Comma 17 3 5" xfId="8801" xr:uid="{00000000-0005-0000-0000-000065160000}"/>
    <cellStyle name="Comma 17 3 5 2" xfId="8802" xr:uid="{00000000-0005-0000-0000-000066160000}"/>
    <cellStyle name="Comma 17 3 5 3" xfId="8803" xr:uid="{00000000-0005-0000-0000-000067160000}"/>
    <cellStyle name="Comma 17 3 5 4" xfId="8804" xr:uid="{00000000-0005-0000-0000-000068160000}"/>
    <cellStyle name="Comma 17 3 6" xfId="8805" xr:uid="{00000000-0005-0000-0000-000069160000}"/>
    <cellStyle name="Comma 17 3 6 2" xfId="8806" xr:uid="{00000000-0005-0000-0000-00006A160000}"/>
    <cellStyle name="Comma 17 3 7" xfId="8807" xr:uid="{00000000-0005-0000-0000-00006B160000}"/>
    <cellStyle name="Comma 17 3 7 2" xfId="8808" xr:uid="{00000000-0005-0000-0000-00006C160000}"/>
    <cellStyle name="Comma 17 3 7 2 2" xfId="8809" xr:uid="{00000000-0005-0000-0000-00006D160000}"/>
    <cellStyle name="Comma 17 3 7 3" xfId="8810" xr:uid="{00000000-0005-0000-0000-00006E160000}"/>
    <cellStyle name="Comma 17 3 7 3 2" xfId="8811" xr:uid="{00000000-0005-0000-0000-00006F160000}"/>
    <cellStyle name="Comma 17 3 8" xfId="8812" xr:uid="{00000000-0005-0000-0000-000070160000}"/>
    <cellStyle name="Comma 17 4" xfId="8813" xr:uid="{00000000-0005-0000-0000-000071160000}"/>
    <cellStyle name="Comma 17 4 2" xfId="8814" xr:uid="{00000000-0005-0000-0000-000072160000}"/>
    <cellStyle name="Comma 17 4 3" xfId="8815" xr:uid="{00000000-0005-0000-0000-000073160000}"/>
    <cellStyle name="Comma 17 4 3 2" xfId="8816" xr:uid="{00000000-0005-0000-0000-000074160000}"/>
    <cellStyle name="Comma 17 4 4" xfId="8817" xr:uid="{00000000-0005-0000-0000-000075160000}"/>
    <cellStyle name="Comma 17 4 4 2" xfId="8818" xr:uid="{00000000-0005-0000-0000-000076160000}"/>
    <cellStyle name="Comma 17 4 4 3" xfId="8819" xr:uid="{00000000-0005-0000-0000-000077160000}"/>
    <cellStyle name="Comma 17 4 4 4" xfId="8820" xr:uid="{00000000-0005-0000-0000-000078160000}"/>
    <cellStyle name="Comma 17 4 5" xfId="8821" xr:uid="{00000000-0005-0000-0000-000079160000}"/>
    <cellStyle name="Comma 17 4 5 2" xfId="8822" xr:uid="{00000000-0005-0000-0000-00007A160000}"/>
    <cellStyle name="Comma 17 4 6" xfId="8823" xr:uid="{00000000-0005-0000-0000-00007B160000}"/>
    <cellStyle name="Comma 17 4 6 2" xfId="8824" xr:uid="{00000000-0005-0000-0000-00007C160000}"/>
    <cellStyle name="Comma 17 4 6 2 2" xfId="8825" xr:uid="{00000000-0005-0000-0000-00007D160000}"/>
    <cellStyle name="Comma 17 4 6 3" xfId="8826" xr:uid="{00000000-0005-0000-0000-00007E160000}"/>
    <cellStyle name="Comma 17 4 6 3 2" xfId="8827" xr:uid="{00000000-0005-0000-0000-00007F160000}"/>
    <cellStyle name="Comma 17 4 7" xfId="8828" xr:uid="{00000000-0005-0000-0000-000080160000}"/>
    <cellStyle name="Comma 17 5" xfId="8829" xr:uid="{00000000-0005-0000-0000-000081160000}"/>
    <cellStyle name="Comma 17 6" xfId="8830" xr:uid="{00000000-0005-0000-0000-000082160000}"/>
    <cellStyle name="Comma 17 6 2" xfId="8831" xr:uid="{00000000-0005-0000-0000-000083160000}"/>
    <cellStyle name="Comma 17 6 2 2" xfId="8832" xr:uid="{00000000-0005-0000-0000-000084160000}"/>
    <cellStyle name="Comma 17 6 2 3" xfId="8833" xr:uid="{00000000-0005-0000-0000-000085160000}"/>
    <cellStyle name="Comma 17 6 3" xfId="8834" xr:uid="{00000000-0005-0000-0000-000086160000}"/>
    <cellStyle name="Comma 17 6 4" xfId="8835" xr:uid="{00000000-0005-0000-0000-000087160000}"/>
    <cellStyle name="Comma 17 7" xfId="8836" xr:uid="{00000000-0005-0000-0000-000088160000}"/>
    <cellStyle name="Comma 17 7 2" xfId="8837" xr:uid="{00000000-0005-0000-0000-000089160000}"/>
    <cellStyle name="Comma 17 8" xfId="8838" xr:uid="{00000000-0005-0000-0000-00008A160000}"/>
    <cellStyle name="Comma 17 8 2" xfId="8839" xr:uid="{00000000-0005-0000-0000-00008B160000}"/>
    <cellStyle name="Comma 17 8 3" xfId="8840" xr:uid="{00000000-0005-0000-0000-00008C160000}"/>
    <cellStyle name="Comma 17 8 4" xfId="8841" xr:uid="{00000000-0005-0000-0000-00008D160000}"/>
    <cellStyle name="Comma 17 9" xfId="8842" xr:uid="{00000000-0005-0000-0000-00008E160000}"/>
    <cellStyle name="Comma 17 9 2" xfId="8843" xr:uid="{00000000-0005-0000-0000-00008F160000}"/>
    <cellStyle name="Comma 17 9 3" xfId="8844" xr:uid="{00000000-0005-0000-0000-000090160000}"/>
    <cellStyle name="Comma 17 9 4" xfId="8845" xr:uid="{00000000-0005-0000-0000-000091160000}"/>
    <cellStyle name="Comma 18" xfId="2917" xr:uid="{00000000-0005-0000-0000-0000EE000000}"/>
    <cellStyle name="Comma 18 2" xfId="8846" xr:uid="{00000000-0005-0000-0000-000093160000}"/>
    <cellStyle name="Comma 18 2 2" xfId="8847" xr:uid="{00000000-0005-0000-0000-000094160000}"/>
    <cellStyle name="Comma 18 3" xfId="8848" xr:uid="{00000000-0005-0000-0000-000095160000}"/>
    <cellStyle name="Comma 18 4" xfId="8849" xr:uid="{00000000-0005-0000-0000-000096160000}"/>
    <cellStyle name="Comma 18 5" xfId="5471" xr:uid="{00000000-0005-0000-0000-000092160000}"/>
    <cellStyle name="Comma 19" xfId="2915" xr:uid="{00000000-0005-0000-0000-0000EF000000}"/>
    <cellStyle name="Comma 19 2" xfId="8850" xr:uid="{00000000-0005-0000-0000-000098160000}"/>
    <cellStyle name="Comma 19 3" xfId="8851" xr:uid="{00000000-0005-0000-0000-000099160000}"/>
    <cellStyle name="Comma 19 4" xfId="8852" xr:uid="{00000000-0005-0000-0000-00009A160000}"/>
    <cellStyle name="Comma 19 5" xfId="5548" xr:uid="{00000000-0005-0000-0000-000097160000}"/>
    <cellStyle name="Comma 2" xfId="4" xr:uid="{00000000-0005-0000-0000-000000000000}"/>
    <cellStyle name="Comma 2 10" xfId="8853" xr:uid="{00000000-0005-0000-0000-00009C160000}"/>
    <cellStyle name="Comma 2 11" xfId="8854" xr:uid="{00000000-0005-0000-0000-00009D160000}"/>
    <cellStyle name="Comma 2 12" xfId="20567" xr:uid="{59C17EA5-08AD-4D80-AC1C-ED4B65E39469}"/>
    <cellStyle name="Comma 2 2" xfId="61" xr:uid="{00000000-0005-0000-0000-000001000000}"/>
    <cellStyle name="Comma 2 2 2" xfId="163" xr:uid="{00000000-0005-0000-0000-000001000000}"/>
    <cellStyle name="Comma 2 2 2 2" xfId="398" xr:uid="{00000000-0005-0000-0000-0000F2000000}"/>
    <cellStyle name="Comma 2 2 2 2 2" xfId="8855" xr:uid="{00000000-0005-0000-0000-0000A0160000}"/>
    <cellStyle name="Comma 2 2 2 3" xfId="8856" xr:uid="{00000000-0005-0000-0000-0000A1160000}"/>
    <cellStyle name="Comma 2 2 2 4" xfId="5470" xr:uid="{00000000-0005-0000-0000-00009F160000}"/>
    <cellStyle name="Comma 2 2 3" xfId="397" xr:uid="{00000000-0005-0000-0000-0000F1000000}"/>
    <cellStyle name="Comma 2 2 3 2" xfId="8857" xr:uid="{00000000-0005-0000-0000-0000A2160000}"/>
    <cellStyle name="Comma 2 2 4" xfId="8858" xr:uid="{00000000-0005-0000-0000-0000A3160000}"/>
    <cellStyle name="Comma 2 3" xfId="109" xr:uid="{00000000-0005-0000-0000-000000000000}"/>
    <cellStyle name="Comma 2 3 2" xfId="399" xr:uid="{00000000-0005-0000-0000-0000F3000000}"/>
    <cellStyle name="Comma 2 3 2 2" xfId="8859" xr:uid="{00000000-0005-0000-0000-0000A5160000}"/>
    <cellStyle name="Comma 2 3 3" xfId="8860" xr:uid="{00000000-0005-0000-0000-0000A6160000}"/>
    <cellStyle name="Comma 2 3 3 2" xfId="8861" xr:uid="{00000000-0005-0000-0000-0000A7160000}"/>
    <cellStyle name="Comma 2 3 4" xfId="8862" xr:uid="{00000000-0005-0000-0000-0000A8160000}"/>
    <cellStyle name="Comma 2 3 5" xfId="8863" xr:uid="{00000000-0005-0000-0000-0000A9160000}"/>
    <cellStyle name="Comma 2 3 6" xfId="8864" xr:uid="{00000000-0005-0000-0000-0000AA160000}"/>
    <cellStyle name="Comma 2 3 6 2" xfId="8865" xr:uid="{00000000-0005-0000-0000-0000AB160000}"/>
    <cellStyle name="Comma 2 3 6 3" xfId="8866" xr:uid="{00000000-0005-0000-0000-0000AC160000}"/>
    <cellStyle name="Comma 2 3 6 4" xfId="8867" xr:uid="{00000000-0005-0000-0000-0000AD160000}"/>
    <cellStyle name="Comma 2 3 7" xfId="8868" xr:uid="{00000000-0005-0000-0000-0000AE160000}"/>
    <cellStyle name="Comma 2 3 8" xfId="8869" xr:uid="{00000000-0005-0000-0000-0000AF160000}"/>
    <cellStyle name="Comma 2 3 9" xfId="5551" xr:uid="{00000000-0005-0000-0000-0000A4160000}"/>
    <cellStyle name="Comma 2 4" xfId="2869" xr:uid="{00000000-0005-0000-0000-0000F4000000}"/>
    <cellStyle name="Comma 2 4 2" xfId="2930" xr:uid="{00000000-0005-0000-0000-0000F5000000}"/>
    <cellStyle name="Comma 2 4 2 2" xfId="8870" xr:uid="{00000000-0005-0000-0000-0000B1160000}"/>
    <cellStyle name="Comma 2 4 3" xfId="5469" xr:uid="{00000000-0005-0000-0000-0000B0160000}"/>
    <cellStyle name="Comma 2 5" xfId="2874" xr:uid="{00000000-0005-0000-0000-0000F6000000}"/>
    <cellStyle name="Comma 2 5 2" xfId="8872" xr:uid="{00000000-0005-0000-0000-0000B3160000}"/>
    <cellStyle name="Comma 2 5 2 2" xfId="8873" xr:uid="{00000000-0005-0000-0000-0000B4160000}"/>
    <cellStyle name="Comma 2 5 2 2 2" xfId="8874" xr:uid="{00000000-0005-0000-0000-0000B5160000}"/>
    <cellStyle name="Comma 2 5 2 2 3" xfId="8875" xr:uid="{00000000-0005-0000-0000-0000B6160000}"/>
    <cellStyle name="Comma 2 5 2 2 4" xfId="8876" xr:uid="{00000000-0005-0000-0000-0000B7160000}"/>
    <cellStyle name="Comma 2 5 2 3" xfId="8877" xr:uid="{00000000-0005-0000-0000-0000B8160000}"/>
    <cellStyle name="Comma 2 5 2 3 2" xfId="8878" xr:uid="{00000000-0005-0000-0000-0000B9160000}"/>
    <cellStyle name="Comma 2 5 2 4" xfId="8879" xr:uid="{00000000-0005-0000-0000-0000BA160000}"/>
    <cellStyle name="Comma 2 5 2 5" xfId="8880" xr:uid="{00000000-0005-0000-0000-0000BB160000}"/>
    <cellStyle name="Comma 2 5 2 5 2" xfId="8881" xr:uid="{00000000-0005-0000-0000-0000BC160000}"/>
    <cellStyle name="Comma 2 5 2 6" xfId="8882" xr:uid="{00000000-0005-0000-0000-0000BD160000}"/>
    <cellStyle name="Comma 2 5 2 6 2" xfId="8883" xr:uid="{00000000-0005-0000-0000-0000BE160000}"/>
    <cellStyle name="Comma 2 5 2 6 2 2" xfId="8884" xr:uid="{00000000-0005-0000-0000-0000BF160000}"/>
    <cellStyle name="Comma 2 5 2 6 3" xfId="8885" xr:uid="{00000000-0005-0000-0000-0000C0160000}"/>
    <cellStyle name="Comma 2 5 2 6 3 2" xfId="8886" xr:uid="{00000000-0005-0000-0000-0000C1160000}"/>
    <cellStyle name="Comma 2 5 2 7" xfId="8887" xr:uid="{00000000-0005-0000-0000-0000C2160000}"/>
    <cellStyle name="Comma 2 5 2 8" xfId="8888" xr:uid="{00000000-0005-0000-0000-0000C3160000}"/>
    <cellStyle name="Comma 2 5 3" xfId="8889" xr:uid="{00000000-0005-0000-0000-0000C4160000}"/>
    <cellStyle name="Comma 2 5 3 2" xfId="8890" xr:uid="{00000000-0005-0000-0000-0000C5160000}"/>
    <cellStyle name="Comma 2 5 4" xfId="8891" xr:uid="{00000000-0005-0000-0000-0000C6160000}"/>
    <cellStyle name="Comma 2 5 4 2" xfId="8892" xr:uid="{00000000-0005-0000-0000-0000C7160000}"/>
    <cellStyle name="Comma 2 5 5" xfId="8893" xr:uid="{00000000-0005-0000-0000-0000C8160000}"/>
    <cellStyle name="Comma 2 5 5 2" xfId="8894" xr:uid="{00000000-0005-0000-0000-0000C9160000}"/>
    <cellStyle name="Comma 2 5 6" xfId="8895" xr:uid="{00000000-0005-0000-0000-0000CA160000}"/>
    <cellStyle name="Comma 2 5 6 2" xfId="8896" xr:uid="{00000000-0005-0000-0000-0000CB160000}"/>
    <cellStyle name="Comma 2 5 6 2 2" xfId="8897" xr:uid="{00000000-0005-0000-0000-0000CC160000}"/>
    <cellStyle name="Comma 2 5 6 3" xfId="8898" xr:uid="{00000000-0005-0000-0000-0000CD160000}"/>
    <cellStyle name="Comma 2 5 6 3 2" xfId="8899" xr:uid="{00000000-0005-0000-0000-0000CE160000}"/>
    <cellStyle name="Comma 2 5 7" xfId="8871" xr:uid="{00000000-0005-0000-0000-0000B2160000}"/>
    <cellStyle name="Comma 2 6" xfId="2934" xr:uid="{00000000-0005-0000-0000-0000F7000000}"/>
    <cellStyle name="Comma 2 6 10" xfId="8900" xr:uid="{00000000-0005-0000-0000-0000CF160000}"/>
    <cellStyle name="Comma 2 6 2" xfId="8901" xr:uid="{00000000-0005-0000-0000-0000D0160000}"/>
    <cellStyle name="Comma 2 6 2 2" xfId="8902" xr:uid="{00000000-0005-0000-0000-0000D1160000}"/>
    <cellStyle name="Comma 2 6 2 2 2" xfId="8903" xr:uid="{00000000-0005-0000-0000-0000D2160000}"/>
    <cellStyle name="Comma 2 6 2 3" xfId="8904" xr:uid="{00000000-0005-0000-0000-0000D3160000}"/>
    <cellStyle name="Comma 2 6 2 4" xfId="8905" xr:uid="{00000000-0005-0000-0000-0000D4160000}"/>
    <cellStyle name="Comma 2 6 2 4 2" xfId="8906" xr:uid="{00000000-0005-0000-0000-0000D5160000}"/>
    <cellStyle name="Comma 2 6 2 5" xfId="8907" xr:uid="{00000000-0005-0000-0000-0000D6160000}"/>
    <cellStyle name="Comma 2 6 2 5 2" xfId="8908" xr:uid="{00000000-0005-0000-0000-0000D7160000}"/>
    <cellStyle name="Comma 2 6 2 5 2 2" xfId="8909" xr:uid="{00000000-0005-0000-0000-0000D8160000}"/>
    <cellStyle name="Comma 2 6 2 5 3" xfId="8910" xr:uid="{00000000-0005-0000-0000-0000D9160000}"/>
    <cellStyle name="Comma 2 6 2 5 3 2" xfId="8911" xr:uid="{00000000-0005-0000-0000-0000DA160000}"/>
    <cellStyle name="Comma 2 6 2 6" xfId="8912" xr:uid="{00000000-0005-0000-0000-0000DB160000}"/>
    <cellStyle name="Comma 2 6 2 7" xfId="8913" xr:uid="{00000000-0005-0000-0000-0000DC160000}"/>
    <cellStyle name="Comma 2 6 3" xfId="8914" xr:uid="{00000000-0005-0000-0000-0000DD160000}"/>
    <cellStyle name="Comma 2 6 3 2" xfId="8915" xr:uid="{00000000-0005-0000-0000-0000DE160000}"/>
    <cellStyle name="Comma 2 6 4" xfId="8916" xr:uid="{00000000-0005-0000-0000-0000DF160000}"/>
    <cellStyle name="Comma 2 6 4 2" xfId="8917" xr:uid="{00000000-0005-0000-0000-0000E0160000}"/>
    <cellStyle name="Comma 2 6 5" xfId="8918" xr:uid="{00000000-0005-0000-0000-0000E1160000}"/>
    <cellStyle name="Comma 2 6 6" xfId="8919" xr:uid="{00000000-0005-0000-0000-0000E2160000}"/>
    <cellStyle name="Comma 2 6 6 2" xfId="8920" xr:uid="{00000000-0005-0000-0000-0000E3160000}"/>
    <cellStyle name="Comma 2 6 7" xfId="8921" xr:uid="{00000000-0005-0000-0000-0000E4160000}"/>
    <cellStyle name="Comma 2 6 7 2" xfId="8922" xr:uid="{00000000-0005-0000-0000-0000E5160000}"/>
    <cellStyle name="Comma 2 6 7 2 2" xfId="8923" xr:uid="{00000000-0005-0000-0000-0000E6160000}"/>
    <cellStyle name="Comma 2 6 7 3" xfId="8924" xr:uid="{00000000-0005-0000-0000-0000E7160000}"/>
    <cellStyle name="Comma 2 6 7 3 2" xfId="8925" xr:uid="{00000000-0005-0000-0000-0000E8160000}"/>
    <cellStyle name="Comma 2 6 8" xfId="8926" xr:uid="{00000000-0005-0000-0000-0000E9160000}"/>
    <cellStyle name="Comma 2 6 9" xfId="8927" xr:uid="{00000000-0005-0000-0000-0000EA160000}"/>
    <cellStyle name="Comma 2 7" xfId="8928" xr:uid="{00000000-0005-0000-0000-0000EB160000}"/>
    <cellStyle name="Comma 2 7 2" xfId="8929" xr:uid="{00000000-0005-0000-0000-0000EC160000}"/>
    <cellStyle name="Comma 2 7 2 2" xfId="8930" xr:uid="{00000000-0005-0000-0000-0000ED160000}"/>
    <cellStyle name="Comma 2 7 2 2 2" xfId="8931" xr:uid="{00000000-0005-0000-0000-0000EE160000}"/>
    <cellStyle name="Comma 2 7 2 3" xfId="8932" xr:uid="{00000000-0005-0000-0000-0000EF160000}"/>
    <cellStyle name="Comma 2 7 2 4" xfId="8933" xr:uid="{00000000-0005-0000-0000-0000F0160000}"/>
    <cellStyle name="Comma 2 7 2 4 2" xfId="8934" xr:uid="{00000000-0005-0000-0000-0000F1160000}"/>
    <cellStyle name="Comma 2 7 2 5" xfId="8935" xr:uid="{00000000-0005-0000-0000-0000F2160000}"/>
    <cellStyle name="Comma 2 7 2 5 2" xfId="8936" xr:uid="{00000000-0005-0000-0000-0000F3160000}"/>
    <cellStyle name="Comma 2 7 2 5 2 2" xfId="8937" xr:uid="{00000000-0005-0000-0000-0000F4160000}"/>
    <cellStyle name="Comma 2 7 2 5 3" xfId="8938" xr:uid="{00000000-0005-0000-0000-0000F5160000}"/>
    <cellStyle name="Comma 2 7 2 5 3 2" xfId="8939" xr:uid="{00000000-0005-0000-0000-0000F6160000}"/>
    <cellStyle name="Comma 2 7 2 6" xfId="8940" xr:uid="{00000000-0005-0000-0000-0000F7160000}"/>
    <cellStyle name="Comma 2 7 2 7" xfId="8941" xr:uid="{00000000-0005-0000-0000-0000F8160000}"/>
    <cellStyle name="Comma 2 7 3" xfId="8942" xr:uid="{00000000-0005-0000-0000-0000F9160000}"/>
    <cellStyle name="Comma 2 7 3 2" xfId="8943" xr:uid="{00000000-0005-0000-0000-0000FA160000}"/>
    <cellStyle name="Comma 2 7 4" xfId="8944" xr:uid="{00000000-0005-0000-0000-0000FB160000}"/>
    <cellStyle name="Comma 2 7 4 2" xfId="8945" xr:uid="{00000000-0005-0000-0000-0000FC160000}"/>
    <cellStyle name="Comma 2 7 5" xfId="8946" xr:uid="{00000000-0005-0000-0000-0000FD160000}"/>
    <cellStyle name="Comma 2 7 6" xfId="8947" xr:uid="{00000000-0005-0000-0000-0000FE160000}"/>
    <cellStyle name="Comma 2 7 6 2" xfId="8948" xr:uid="{00000000-0005-0000-0000-0000FF160000}"/>
    <cellStyle name="Comma 2 7 7" xfId="8949" xr:uid="{00000000-0005-0000-0000-000000170000}"/>
    <cellStyle name="Comma 2 7 7 2" xfId="8950" xr:uid="{00000000-0005-0000-0000-000001170000}"/>
    <cellStyle name="Comma 2 7 7 2 2" xfId="8951" xr:uid="{00000000-0005-0000-0000-000002170000}"/>
    <cellStyle name="Comma 2 7 7 3" xfId="8952" xr:uid="{00000000-0005-0000-0000-000003170000}"/>
    <cellStyle name="Comma 2 7 7 3 2" xfId="8953" xr:uid="{00000000-0005-0000-0000-000004170000}"/>
    <cellStyle name="Comma 2 7 8" xfId="8954" xr:uid="{00000000-0005-0000-0000-000005170000}"/>
    <cellStyle name="Comma 2 7 9" xfId="8955" xr:uid="{00000000-0005-0000-0000-000006170000}"/>
    <cellStyle name="Comma 2 8" xfId="8956" xr:uid="{00000000-0005-0000-0000-000007170000}"/>
    <cellStyle name="Comma 2 8 2" xfId="8957" xr:uid="{00000000-0005-0000-0000-000008170000}"/>
    <cellStyle name="Comma 2 8 2 2" xfId="8958" xr:uid="{00000000-0005-0000-0000-000009170000}"/>
    <cellStyle name="Comma 2 8 2 2 2" xfId="8959" xr:uid="{00000000-0005-0000-0000-00000A170000}"/>
    <cellStyle name="Comma 2 8 2 3" xfId="8960" xr:uid="{00000000-0005-0000-0000-00000B170000}"/>
    <cellStyle name="Comma 2 8 2 4" xfId="8961" xr:uid="{00000000-0005-0000-0000-00000C170000}"/>
    <cellStyle name="Comma 2 8 2 4 2" xfId="8962" xr:uid="{00000000-0005-0000-0000-00000D170000}"/>
    <cellStyle name="Comma 2 8 2 5" xfId="8963" xr:uid="{00000000-0005-0000-0000-00000E170000}"/>
    <cellStyle name="Comma 2 8 2 5 2" xfId="8964" xr:uid="{00000000-0005-0000-0000-00000F170000}"/>
    <cellStyle name="Comma 2 8 2 5 2 2" xfId="8965" xr:uid="{00000000-0005-0000-0000-000010170000}"/>
    <cellStyle name="Comma 2 8 2 5 3" xfId="8966" xr:uid="{00000000-0005-0000-0000-000011170000}"/>
    <cellStyle name="Comma 2 8 2 5 3 2" xfId="8967" xr:uid="{00000000-0005-0000-0000-000012170000}"/>
    <cellStyle name="Comma 2 8 2 6" xfId="8968" xr:uid="{00000000-0005-0000-0000-000013170000}"/>
    <cellStyle name="Comma 2 8 2 7" xfId="8969" xr:uid="{00000000-0005-0000-0000-000014170000}"/>
    <cellStyle name="Comma 2 8 3" xfId="8970" xr:uid="{00000000-0005-0000-0000-000015170000}"/>
    <cellStyle name="Comma 2 8 3 2" xfId="8971" xr:uid="{00000000-0005-0000-0000-000016170000}"/>
    <cellStyle name="Comma 2 8 4" xfId="8972" xr:uid="{00000000-0005-0000-0000-000017170000}"/>
    <cellStyle name="Comma 2 8 4 2" xfId="8973" xr:uid="{00000000-0005-0000-0000-000018170000}"/>
    <cellStyle name="Comma 2 8 5" xfId="8974" xr:uid="{00000000-0005-0000-0000-000019170000}"/>
    <cellStyle name="Comma 2 8 6" xfId="8975" xr:uid="{00000000-0005-0000-0000-00001A170000}"/>
    <cellStyle name="Comma 2 8 6 2" xfId="8976" xr:uid="{00000000-0005-0000-0000-00001B170000}"/>
    <cellStyle name="Comma 2 8 7" xfId="8977" xr:uid="{00000000-0005-0000-0000-00001C170000}"/>
    <cellStyle name="Comma 2 8 7 2" xfId="8978" xr:uid="{00000000-0005-0000-0000-00001D170000}"/>
    <cellStyle name="Comma 2 8 7 2 2" xfId="8979" xr:uid="{00000000-0005-0000-0000-00001E170000}"/>
    <cellStyle name="Comma 2 8 7 3" xfId="8980" xr:uid="{00000000-0005-0000-0000-00001F170000}"/>
    <cellStyle name="Comma 2 8 7 3 2" xfId="8981" xr:uid="{00000000-0005-0000-0000-000020170000}"/>
    <cellStyle name="Comma 2 8 8" xfId="8982" xr:uid="{00000000-0005-0000-0000-000021170000}"/>
    <cellStyle name="Comma 2 8 9" xfId="8983" xr:uid="{00000000-0005-0000-0000-000022170000}"/>
    <cellStyle name="Comma 2 9" xfId="5288" xr:uid="{00000000-0005-0000-0000-000023170000}"/>
    <cellStyle name="Comma 20" xfId="2995" xr:uid="{00000000-0005-0000-0000-0000F8000000}"/>
    <cellStyle name="Comma 20 2" xfId="8984" xr:uid="{00000000-0005-0000-0000-000025170000}"/>
    <cellStyle name="Comma 20 3" xfId="8985" xr:uid="{00000000-0005-0000-0000-000026170000}"/>
    <cellStyle name="Comma 20 3 2" xfId="8986" xr:uid="{00000000-0005-0000-0000-000027170000}"/>
    <cellStyle name="Comma 20 4" xfId="8987" xr:uid="{00000000-0005-0000-0000-000028170000}"/>
    <cellStyle name="Comma 20 5" xfId="5468" xr:uid="{00000000-0005-0000-0000-000024170000}"/>
    <cellStyle name="Comma 21" xfId="2991" xr:uid="{00000000-0005-0000-0000-0000F9000000}"/>
    <cellStyle name="Comma 21 2" xfId="8988" xr:uid="{00000000-0005-0000-0000-00002A170000}"/>
    <cellStyle name="Comma 21 3" xfId="8989" xr:uid="{00000000-0005-0000-0000-00002B170000}"/>
    <cellStyle name="Comma 21 3 2" xfId="8990" xr:uid="{00000000-0005-0000-0000-00002C170000}"/>
    <cellStyle name="Comma 21 4" xfId="8991" xr:uid="{00000000-0005-0000-0000-00002D170000}"/>
    <cellStyle name="Comma 21 5" xfId="5467" xr:uid="{00000000-0005-0000-0000-000029170000}"/>
    <cellStyle name="Comma 22" xfId="2988" xr:uid="{00000000-0005-0000-0000-0000FA000000}"/>
    <cellStyle name="Comma 22 2" xfId="8992" xr:uid="{00000000-0005-0000-0000-00002F170000}"/>
    <cellStyle name="Comma 22 3" xfId="8993" xr:uid="{00000000-0005-0000-0000-000030170000}"/>
    <cellStyle name="Comma 22 3 2" xfId="8994" xr:uid="{00000000-0005-0000-0000-000031170000}"/>
    <cellStyle name="Comma 22 4" xfId="8995" xr:uid="{00000000-0005-0000-0000-000032170000}"/>
    <cellStyle name="Comma 22 5" xfId="5466" xr:uid="{00000000-0005-0000-0000-00002E170000}"/>
    <cellStyle name="Comma 23" xfId="2985" xr:uid="{00000000-0005-0000-0000-0000FB000000}"/>
    <cellStyle name="Comma 23 2" xfId="8996" xr:uid="{00000000-0005-0000-0000-000034170000}"/>
    <cellStyle name="Comma 23 3" xfId="8997" xr:uid="{00000000-0005-0000-0000-000035170000}"/>
    <cellStyle name="Comma 23 3 2" xfId="8998" xr:uid="{00000000-0005-0000-0000-000036170000}"/>
    <cellStyle name="Comma 23 4" xfId="8999" xr:uid="{00000000-0005-0000-0000-000037170000}"/>
    <cellStyle name="Comma 23 5" xfId="5465" xr:uid="{00000000-0005-0000-0000-000033170000}"/>
    <cellStyle name="Comma 24" xfId="2982" xr:uid="{00000000-0005-0000-0000-0000FC000000}"/>
    <cellStyle name="Comma 24 2" xfId="9000" xr:uid="{00000000-0005-0000-0000-000039170000}"/>
    <cellStyle name="Comma 24 3" xfId="9001" xr:uid="{00000000-0005-0000-0000-00003A170000}"/>
    <cellStyle name="Comma 24 3 2" xfId="9002" xr:uid="{00000000-0005-0000-0000-00003B170000}"/>
    <cellStyle name="Comma 24 4" xfId="9003" xr:uid="{00000000-0005-0000-0000-00003C170000}"/>
    <cellStyle name="Comma 24 5" xfId="5464" xr:uid="{00000000-0005-0000-0000-000038170000}"/>
    <cellStyle name="Comma 25" xfId="2979" xr:uid="{00000000-0005-0000-0000-0000FD000000}"/>
    <cellStyle name="Comma 25 2" xfId="9004" xr:uid="{00000000-0005-0000-0000-00003E170000}"/>
    <cellStyle name="Comma 25 3" xfId="9005" xr:uid="{00000000-0005-0000-0000-00003F170000}"/>
    <cellStyle name="Comma 25 3 2" xfId="9006" xr:uid="{00000000-0005-0000-0000-000040170000}"/>
    <cellStyle name="Comma 25 4" xfId="9007" xr:uid="{00000000-0005-0000-0000-000041170000}"/>
    <cellStyle name="Comma 25 5" xfId="5463" xr:uid="{00000000-0005-0000-0000-00003D170000}"/>
    <cellStyle name="Comma 26" xfId="2976" xr:uid="{00000000-0005-0000-0000-0000FE000000}"/>
    <cellStyle name="Comma 26 2" xfId="9008" xr:uid="{00000000-0005-0000-0000-000043170000}"/>
    <cellStyle name="Comma 26 3" xfId="9009" xr:uid="{00000000-0005-0000-0000-000044170000}"/>
    <cellStyle name="Comma 26 3 2" xfId="9010" xr:uid="{00000000-0005-0000-0000-000045170000}"/>
    <cellStyle name="Comma 26 4" xfId="9011" xr:uid="{00000000-0005-0000-0000-000046170000}"/>
    <cellStyle name="Comma 26 5" xfId="5462" xr:uid="{00000000-0005-0000-0000-000042170000}"/>
    <cellStyle name="Comma 27" xfId="2974" xr:uid="{00000000-0005-0000-0000-0000FF000000}"/>
    <cellStyle name="Comma 27 2" xfId="9012" xr:uid="{00000000-0005-0000-0000-000048170000}"/>
    <cellStyle name="Comma 27 3" xfId="9013" xr:uid="{00000000-0005-0000-0000-000049170000}"/>
    <cellStyle name="Comma 27 3 2" xfId="9014" xr:uid="{00000000-0005-0000-0000-00004A170000}"/>
    <cellStyle name="Comma 27 4" xfId="9015" xr:uid="{00000000-0005-0000-0000-00004B170000}"/>
    <cellStyle name="Comma 27 5" xfId="5546" xr:uid="{00000000-0005-0000-0000-000047170000}"/>
    <cellStyle name="Comma 28" xfId="2967" xr:uid="{00000000-0005-0000-0000-000000010000}"/>
    <cellStyle name="Comma 28 2" xfId="9016" xr:uid="{00000000-0005-0000-0000-00004D170000}"/>
    <cellStyle name="Comma 28 3" xfId="9017" xr:uid="{00000000-0005-0000-0000-00004E170000}"/>
    <cellStyle name="Comma 28 3 2" xfId="9018" xr:uid="{00000000-0005-0000-0000-00004F170000}"/>
    <cellStyle name="Comma 28 4" xfId="9019" xr:uid="{00000000-0005-0000-0000-000050170000}"/>
    <cellStyle name="Comma 28 5" xfId="5461" xr:uid="{00000000-0005-0000-0000-00004C170000}"/>
    <cellStyle name="Comma 29" xfId="2964" xr:uid="{00000000-0005-0000-0000-000001010000}"/>
    <cellStyle name="Comma 29 2" xfId="9020" xr:uid="{00000000-0005-0000-0000-000052170000}"/>
    <cellStyle name="Comma 29 3" xfId="9021" xr:uid="{00000000-0005-0000-0000-000053170000}"/>
    <cellStyle name="Comma 29 3 2" xfId="9022" xr:uid="{00000000-0005-0000-0000-000054170000}"/>
    <cellStyle name="Comma 29 4" xfId="9023" xr:uid="{00000000-0005-0000-0000-000055170000}"/>
    <cellStyle name="Comma 29 5" xfId="5460" xr:uid="{00000000-0005-0000-0000-000051170000}"/>
    <cellStyle name="Comma 3" xfId="400" xr:uid="{00000000-0005-0000-0000-000002010000}"/>
    <cellStyle name="Comma 3 2" xfId="401" xr:uid="{00000000-0005-0000-0000-000003010000}"/>
    <cellStyle name="Comma 3 2 2" xfId="9024" xr:uid="{00000000-0005-0000-0000-000058170000}"/>
    <cellStyle name="Comma 3 3" xfId="402" xr:uid="{00000000-0005-0000-0000-000004010000}"/>
    <cellStyle name="Comma 3 3 2" xfId="9025" xr:uid="{00000000-0005-0000-0000-00005A170000}"/>
    <cellStyle name="Comma 3 3 2 2" xfId="9026" xr:uid="{00000000-0005-0000-0000-00005B170000}"/>
    <cellStyle name="Comma 3 3 3" xfId="9027" xr:uid="{00000000-0005-0000-0000-00005C170000}"/>
    <cellStyle name="Comma 3 4" xfId="9028" xr:uid="{00000000-0005-0000-0000-00005D170000}"/>
    <cellStyle name="Comma 3 4 2" xfId="9029" xr:uid="{00000000-0005-0000-0000-00005E170000}"/>
    <cellStyle name="Comma 3 4 3" xfId="9030" xr:uid="{00000000-0005-0000-0000-00005F170000}"/>
    <cellStyle name="Comma 3 5" xfId="9031" xr:uid="{00000000-0005-0000-0000-000060170000}"/>
    <cellStyle name="Comma 3 5 2" xfId="9032" xr:uid="{00000000-0005-0000-0000-000061170000}"/>
    <cellStyle name="Comma 3 6" xfId="9033" xr:uid="{00000000-0005-0000-0000-000062170000}"/>
    <cellStyle name="Comma 3 6 2" xfId="9034" xr:uid="{00000000-0005-0000-0000-000063170000}"/>
    <cellStyle name="Comma 3 7" xfId="20546" xr:uid="{3F226CB6-D172-4072-A9EC-B164386A84B9}"/>
    <cellStyle name="Comma 30" xfId="2961" xr:uid="{00000000-0005-0000-0000-000005010000}"/>
    <cellStyle name="Comma 30 2" xfId="9035" xr:uid="{00000000-0005-0000-0000-000065170000}"/>
    <cellStyle name="Comma 30 3" xfId="9036" xr:uid="{00000000-0005-0000-0000-000066170000}"/>
    <cellStyle name="Comma 30 3 2" xfId="9037" xr:uid="{00000000-0005-0000-0000-000067170000}"/>
    <cellStyle name="Comma 30 4" xfId="9038" xr:uid="{00000000-0005-0000-0000-000068170000}"/>
    <cellStyle name="Comma 30 5" xfId="5459" xr:uid="{00000000-0005-0000-0000-000064170000}"/>
    <cellStyle name="Comma 31" xfId="2958" xr:uid="{00000000-0005-0000-0000-000006010000}"/>
    <cellStyle name="Comma 31 2" xfId="9039" xr:uid="{00000000-0005-0000-0000-00006A170000}"/>
    <cellStyle name="Comma 31 3" xfId="9040" xr:uid="{00000000-0005-0000-0000-00006B170000}"/>
    <cellStyle name="Comma 31 3 2" xfId="9041" xr:uid="{00000000-0005-0000-0000-00006C170000}"/>
    <cellStyle name="Comma 31 4" xfId="9042" xr:uid="{00000000-0005-0000-0000-00006D170000}"/>
    <cellStyle name="Comma 31 5" xfId="5458" xr:uid="{00000000-0005-0000-0000-000069170000}"/>
    <cellStyle name="Comma 32" xfId="2955" xr:uid="{00000000-0005-0000-0000-000007010000}"/>
    <cellStyle name="Comma 32 2" xfId="9043" xr:uid="{00000000-0005-0000-0000-00006F170000}"/>
    <cellStyle name="Comma 32 3" xfId="9044" xr:uid="{00000000-0005-0000-0000-000070170000}"/>
    <cellStyle name="Comma 32 3 2" xfId="9045" xr:uid="{00000000-0005-0000-0000-000071170000}"/>
    <cellStyle name="Comma 32 4" xfId="9046" xr:uid="{00000000-0005-0000-0000-000072170000}"/>
    <cellStyle name="Comma 32 5" xfId="5457" xr:uid="{00000000-0005-0000-0000-00006E170000}"/>
    <cellStyle name="Comma 33" xfId="2952" xr:uid="{00000000-0005-0000-0000-000008010000}"/>
    <cellStyle name="Comma 33 2" xfId="9047" xr:uid="{00000000-0005-0000-0000-000074170000}"/>
    <cellStyle name="Comma 33 3" xfId="9048" xr:uid="{00000000-0005-0000-0000-000075170000}"/>
    <cellStyle name="Comma 33 3 2" xfId="9049" xr:uid="{00000000-0005-0000-0000-000076170000}"/>
    <cellStyle name="Comma 33 4" xfId="9050" xr:uid="{00000000-0005-0000-0000-000077170000}"/>
    <cellStyle name="Comma 33 5" xfId="5456" xr:uid="{00000000-0005-0000-0000-000073170000}"/>
    <cellStyle name="Comma 34" xfId="2947" xr:uid="{00000000-0005-0000-0000-000009010000}"/>
    <cellStyle name="Comma 34 2" xfId="9051" xr:uid="{00000000-0005-0000-0000-000079170000}"/>
    <cellStyle name="Comma 34 3" xfId="9052" xr:uid="{00000000-0005-0000-0000-00007A170000}"/>
    <cellStyle name="Comma 34 3 2" xfId="9053" xr:uid="{00000000-0005-0000-0000-00007B170000}"/>
    <cellStyle name="Comma 34 4" xfId="9054" xr:uid="{00000000-0005-0000-0000-00007C170000}"/>
    <cellStyle name="Comma 34 5" xfId="9055" xr:uid="{00000000-0005-0000-0000-00007D170000}"/>
    <cellStyle name="Comma 34 6" xfId="9056" xr:uid="{00000000-0005-0000-0000-00007E170000}"/>
    <cellStyle name="Comma 34 7" xfId="5455" xr:uid="{00000000-0005-0000-0000-000078170000}"/>
    <cellStyle name="Comma 35" xfId="2945" xr:uid="{00000000-0005-0000-0000-00000A010000}"/>
    <cellStyle name="Comma 35 2" xfId="9057" xr:uid="{00000000-0005-0000-0000-000080170000}"/>
    <cellStyle name="Comma 35 3" xfId="9058" xr:uid="{00000000-0005-0000-0000-000081170000}"/>
    <cellStyle name="Comma 35 3 2" xfId="9059" xr:uid="{00000000-0005-0000-0000-000082170000}"/>
    <cellStyle name="Comma 35 4" xfId="9060" xr:uid="{00000000-0005-0000-0000-000083170000}"/>
    <cellStyle name="Comma 35 5" xfId="9061" xr:uid="{00000000-0005-0000-0000-000084170000}"/>
    <cellStyle name="Comma 35 6" xfId="9062" xr:uid="{00000000-0005-0000-0000-000085170000}"/>
    <cellStyle name="Comma 35 7" xfId="5545" xr:uid="{00000000-0005-0000-0000-00007F170000}"/>
    <cellStyle name="Comma 36" xfId="5454" xr:uid="{00000000-0005-0000-0000-000086170000}"/>
    <cellStyle name="Comma 36 2" xfId="9063" xr:uid="{00000000-0005-0000-0000-000087170000}"/>
    <cellStyle name="Comma 36 3" xfId="9064" xr:uid="{00000000-0005-0000-0000-000088170000}"/>
    <cellStyle name="Comma 36 3 2" xfId="9065" xr:uid="{00000000-0005-0000-0000-000089170000}"/>
    <cellStyle name="Comma 36 4" xfId="9066" xr:uid="{00000000-0005-0000-0000-00008A170000}"/>
    <cellStyle name="Comma 36 5" xfId="9067" xr:uid="{00000000-0005-0000-0000-00008B170000}"/>
    <cellStyle name="Comma 36 6" xfId="9068" xr:uid="{00000000-0005-0000-0000-00008C170000}"/>
    <cellStyle name="Comma 37" xfId="5453" xr:uid="{00000000-0005-0000-0000-00008D170000}"/>
    <cellStyle name="Comma 37 2" xfId="9069" xr:uid="{00000000-0005-0000-0000-00008E170000}"/>
    <cellStyle name="Comma 37 3" xfId="9070" xr:uid="{00000000-0005-0000-0000-00008F170000}"/>
    <cellStyle name="Comma 37 3 2" xfId="9071" xr:uid="{00000000-0005-0000-0000-000090170000}"/>
    <cellStyle name="Comma 37 4" xfId="9072" xr:uid="{00000000-0005-0000-0000-000091170000}"/>
    <cellStyle name="Comma 37 5" xfId="9073" xr:uid="{00000000-0005-0000-0000-000092170000}"/>
    <cellStyle name="Comma 37 6" xfId="9074" xr:uid="{00000000-0005-0000-0000-000093170000}"/>
    <cellStyle name="Comma 38" xfId="5452" xr:uid="{00000000-0005-0000-0000-000094170000}"/>
    <cellStyle name="Comma 38 2" xfId="9075" xr:uid="{00000000-0005-0000-0000-000095170000}"/>
    <cellStyle name="Comma 38 3" xfId="9076" xr:uid="{00000000-0005-0000-0000-000096170000}"/>
    <cellStyle name="Comma 38 3 2" xfId="9077" xr:uid="{00000000-0005-0000-0000-000097170000}"/>
    <cellStyle name="Comma 38 4" xfId="9078" xr:uid="{00000000-0005-0000-0000-000098170000}"/>
    <cellStyle name="Comma 38 5" xfId="9079" xr:uid="{00000000-0005-0000-0000-000099170000}"/>
    <cellStyle name="Comma 38 6" xfId="9080" xr:uid="{00000000-0005-0000-0000-00009A170000}"/>
    <cellStyle name="Comma 39" xfId="5451" xr:uid="{00000000-0005-0000-0000-00009B170000}"/>
    <cellStyle name="Comma 39 2" xfId="9081" xr:uid="{00000000-0005-0000-0000-00009C170000}"/>
    <cellStyle name="Comma 39 2 2" xfId="9082" xr:uid="{00000000-0005-0000-0000-00009D170000}"/>
    <cellStyle name="Comma 39 2 2 2" xfId="9083" xr:uid="{00000000-0005-0000-0000-00009E170000}"/>
    <cellStyle name="Comma 39 2 2 2 2" xfId="9084" xr:uid="{00000000-0005-0000-0000-00009F170000}"/>
    <cellStyle name="Comma 39 2 2 2 3" xfId="9085" xr:uid="{00000000-0005-0000-0000-0000A0170000}"/>
    <cellStyle name="Comma 39 2 2 3" xfId="9086" xr:uid="{00000000-0005-0000-0000-0000A1170000}"/>
    <cellStyle name="Comma 39 2 2 4" xfId="9087" xr:uid="{00000000-0005-0000-0000-0000A2170000}"/>
    <cellStyle name="Comma 39 2 3" xfId="9088" xr:uid="{00000000-0005-0000-0000-0000A3170000}"/>
    <cellStyle name="Comma 39 2 3 2" xfId="9089" xr:uid="{00000000-0005-0000-0000-0000A4170000}"/>
    <cellStyle name="Comma 39 2 4" xfId="9090" xr:uid="{00000000-0005-0000-0000-0000A5170000}"/>
    <cellStyle name="Comma 39 2 5" xfId="9091" xr:uid="{00000000-0005-0000-0000-0000A6170000}"/>
    <cellStyle name="Comma 39 2 5 2" xfId="9092" xr:uid="{00000000-0005-0000-0000-0000A7170000}"/>
    <cellStyle name="Comma 39 2 6" xfId="9093" xr:uid="{00000000-0005-0000-0000-0000A8170000}"/>
    <cellStyle name="Comma 39 2 6 2" xfId="9094" xr:uid="{00000000-0005-0000-0000-0000A9170000}"/>
    <cellStyle name="Comma 39 2 6 2 2" xfId="9095" xr:uid="{00000000-0005-0000-0000-0000AA170000}"/>
    <cellStyle name="Comma 39 2 6 3" xfId="9096" xr:uid="{00000000-0005-0000-0000-0000AB170000}"/>
    <cellStyle name="Comma 39 2 6 3 2" xfId="9097" xr:uid="{00000000-0005-0000-0000-0000AC170000}"/>
    <cellStyle name="Comma 39 2 7" xfId="9098" xr:uid="{00000000-0005-0000-0000-0000AD170000}"/>
    <cellStyle name="Comma 39 2 8" xfId="9099" xr:uid="{00000000-0005-0000-0000-0000AE170000}"/>
    <cellStyle name="Comma 39 3" xfId="9100" xr:uid="{00000000-0005-0000-0000-0000AF170000}"/>
    <cellStyle name="Comma 39 3 2" xfId="9101" xr:uid="{00000000-0005-0000-0000-0000B0170000}"/>
    <cellStyle name="Comma 39 3 3" xfId="9102" xr:uid="{00000000-0005-0000-0000-0000B1170000}"/>
    <cellStyle name="Comma 39 3 4" xfId="9103" xr:uid="{00000000-0005-0000-0000-0000B2170000}"/>
    <cellStyle name="Comma 39 4" xfId="9104" xr:uid="{00000000-0005-0000-0000-0000B3170000}"/>
    <cellStyle name="Comma 39 4 2" xfId="9105" xr:uid="{00000000-0005-0000-0000-0000B4170000}"/>
    <cellStyle name="Comma 39 4 3" xfId="9106" xr:uid="{00000000-0005-0000-0000-0000B5170000}"/>
    <cellStyle name="Comma 39 4 4" xfId="9107" xr:uid="{00000000-0005-0000-0000-0000B6170000}"/>
    <cellStyle name="Comma 39 5" xfId="9108" xr:uid="{00000000-0005-0000-0000-0000B7170000}"/>
    <cellStyle name="Comma 39 5 2" xfId="9109" xr:uid="{00000000-0005-0000-0000-0000B8170000}"/>
    <cellStyle name="Comma 39 5 3" xfId="9110" xr:uid="{00000000-0005-0000-0000-0000B9170000}"/>
    <cellStyle name="Comma 39 5 4" xfId="9111" xr:uid="{00000000-0005-0000-0000-0000BA170000}"/>
    <cellStyle name="Comma 39 6" xfId="9112" xr:uid="{00000000-0005-0000-0000-0000BB170000}"/>
    <cellStyle name="Comma 39 6 2" xfId="9113" xr:uid="{00000000-0005-0000-0000-0000BC170000}"/>
    <cellStyle name="Comma 39 6 2 2" xfId="9114" xr:uid="{00000000-0005-0000-0000-0000BD170000}"/>
    <cellStyle name="Comma 39 6 3" xfId="9115" xr:uid="{00000000-0005-0000-0000-0000BE170000}"/>
    <cellStyle name="Comma 39 6 3 2" xfId="9116" xr:uid="{00000000-0005-0000-0000-0000BF170000}"/>
    <cellStyle name="Comma 39 7" xfId="9117" xr:uid="{00000000-0005-0000-0000-0000C0170000}"/>
    <cellStyle name="Comma 39 8" xfId="9118" xr:uid="{00000000-0005-0000-0000-0000C1170000}"/>
    <cellStyle name="Comma 39 9" xfId="9119" xr:uid="{00000000-0005-0000-0000-0000C2170000}"/>
    <cellStyle name="Comma 4" xfId="403" xr:uid="{00000000-0005-0000-0000-00000B010000}"/>
    <cellStyle name="Comma 4 10" xfId="5450" xr:uid="{00000000-0005-0000-0000-0000C3170000}"/>
    <cellStyle name="Comma 4 2" xfId="404" xr:uid="{00000000-0005-0000-0000-00000C010000}"/>
    <cellStyle name="Comma 4 2 2" xfId="9120" xr:uid="{00000000-0005-0000-0000-0000C5170000}"/>
    <cellStyle name="Comma 4 2 2 2" xfId="9121" xr:uid="{00000000-0005-0000-0000-0000C6170000}"/>
    <cellStyle name="Comma 4 2 2 3" xfId="9122" xr:uid="{00000000-0005-0000-0000-0000C7170000}"/>
    <cellStyle name="Comma 4 2 3" xfId="9123" xr:uid="{00000000-0005-0000-0000-0000C8170000}"/>
    <cellStyle name="Comma 4 2 4" xfId="9124" xr:uid="{00000000-0005-0000-0000-0000C9170000}"/>
    <cellStyle name="Comma 4 2 5" xfId="5449" xr:uid="{00000000-0005-0000-0000-0000C4170000}"/>
    <cellStyle name="Comma 4 3" xfId="405" xr:uid="{00000000-0005-0000-0000-00000D010000}"/>
    <cellStyle name="Comma 4 3 2" xfId="9125" xr:uid="{00000000-0005-0000-0000-0000CA170000}"/>
    <cellStyle name="Comma 4 4" xfId="9126" xr:uid="{00000000-0005-0000-0000-0000CB170000}"/>
    <cellStyle name="Comma 4 4 2" xfId="9127" xr:uid="{00000000-0005-0000-0000-0000CC170000}"/>
    <cellStyle name="Comma 4 5" xfId="9128" xr:uid="{00000000-0005-0000-0000-0000CD170000}"/>
    <cellStyle name="Comma 4 6" xfId="9129" xr:uid="{00000000-0005-0000-0000-0000CE170000}"/>
    <cellStyle name="Comma 4 6 2" xfId="9130" xr:uid="{00000000-0005-0000-0000-0000CF170000}"/>
    <cellStyle name="Comma 4 6 2 2" xfId="9131" xr:uid="{00000000-0005-0000-0000-0000D0170000}"/>
    <cellStyle name="Comma 4 6 3" xfId="9132" xr:uid="{00000000-0005-0000-0000-0000D1170000}"/>
    <cellStyle name="Comma 4 6 4" xfId="9133" xr:uid="{00000000-0005-0000-0000-0000D2170000}"/>
    <cellStyle name="Comma 4 6 4 2" xfId="9134" xr:uid="{00000000-0005-0000-0000-0000D3170000}"/>
    <cellStyle name="Comma 4 6 5" xfId="9135" xr:uid="{00000000-0005-0000-0000-0000D4170000}"/>
    <cellStyle name="Comma 4 6 5 2" xfId="9136" xr:uid="{00000000-0005-0000-0000-0000D5170000}"/>
    <cellStyle name="Comma 4 6 5 2 2" xfId="9137" xr:uid="{00000000-0005-0000-0000-0000D6170000}"/>
    <cellStyle name="Comma 4 6 5 3" xfId="9138" xr:uid="{00000000-0005-0000-0000-0000D7170000}"/>
    <cellStyle name="Comma 4 6 5 3 2" xfId="9139" xr:uid="{00000000-0005-0000-0000-0000D8170000}"/>
    <cellStyle name="Comma 4 6 6" xfId="9140" xr:uid="{00000000-0005-0000-0000-0000D9170000}"/>
    <cellStyle name="Comma 4 6 7" xfId="9141" xr:uid="{00000000-0005-0000-0000-0000DA170000}"/>
    <cellStyle name="Comma 4 6 8" xfId="9142" xr:uid="{00000000-0005-0000-0000-0000DB170000}"/>
    <cellStyle name="Comma 4 7" xfId="9143" xr:uid="{00000000-0005-0000-0000-0000DC170000}"/>
    <cellStyle name="Comma 4 8" xfId="9144" xr:uid="{00000000-0005-0000-0000-0000DD170000}"/>
    <cellStyle name="Comma 4 9" xfId="9145" xr:uid="{00000000-0005-0000-0000-0000DE170000}"/>
    <cellStyle name="Comma 4_App b.3 Unspent_" xfId="406" xr:uid="{00000000-0005-0000-0000-00000E010000}"/>
    <cellStyle name="Comma 40" xfId="5448" xr:uid="{00000000-0005-0000-0000-0000DF170000}"/>
    <cellStyle name="Comma 40 2" xfId="9146" xr:uid="{00000000-0005-0000-0000-0000E0170000}"/>
    <cellStyle name="Comma 40 2 2" xfId="9147" xr:uid="{00000000-0005-0000-0000-0000E1170000}"/>
    <cellStyle name="Comma 40 2 2 2" xfId="9148" xr:uid="{00000000-0005-0000-0000-0000E2170000}"/>
    <cellStyle name="Comma 40 2 2 2 2" xfId="9149" xr:uid="{00000000-0005-0000-0000-0000E3170000}"/>
    <cellStyle name="Comma 40 2 2 2 3" xfId="9150" xr:uid="{00000000-0005-0000-0000-0000E4170000}"/>
    <cellStyle name="Comma 40 2 2 3" xfId="9151" xr:uid="{00000000-0005-0000-0000-0000E5170000}"/>
    <cellStyle name="Comma 40 2 2 4" xfId="9152" xr:uid="{00000000-0005-0000-0000-0000E6170000}"/>
    <cellStyle name="Comma 40 2 3" xfId="9153" xr:uid="{00000000-0005-0000-0000-0000E7170000}"/>
    <cellStyle name="Comma 40 2 3 2" xfId="9154" xr:uid="{00000000-0005-0000-0000-0000E8170000}"/>
    <cellStyle name="Comma 40 2 4" xfId="9155" xr:uid="{00000000-0005-0000-0000-0000E9170000}"/>
    <cellStyle name="Comma 40 2 5" xfId="9156" xr:uid="{00000000-0005-0000-0000-0000EA170000}"/>
    <cellStyle name="Comma 40 2 5 2" xfId="9157" xr:uid="{00000000-0005-0000-0000-0000EB170000}"/>
    <cellStyle name="Comma 40 2 6" xfId="9158" xr:uid="{00000000-0005-0000-0000-0000EC170000}"/>
    <cellStyle name="Comma 40 2 6 2" xfId="9159" xr:uid="{00000000-0005-0000-0000-0000ED170000}"/>
    <cellStyle name="Comma 40 2 6 2 2" xfId="9160" xr:uid="{00000000-0005-0000-0000-0000EE170000}"/>
    <cellStyle name="Comma 40 2 6 3" xfId="9161" xr:uid="{00000000-0005-0000-0000-0000EF170000}"/>
    <cellStyle name="Comma 40 2 6 3 2" xfId="9162" xr:uid="{00000000-0005-0000-0000-0000F0170000}"/>
    <cellStyle name="Comma 40 2 7" xfId="9163" xr:uid="{00000000-0005-0000-0000-0000F1170000}"/>
    <cellStyle name="Comma 40 2 8" xfId="9164" xr:uid="{00000000-0005-0000-0000-0000F2170000}"/>
    <cellStyle name="Comma 40 3" xfId="9165" xr:uid="{00000000-0005-0000-0000-0000F3170000}"/>
    <cellStyle name="Comma 40 3 2" xfId="9166" xr:uid="{00000000-0005-0000-0000-0000F4170000}"/>
    <cellStyle name="Comma 40 3 3" xfId="9167" xr:uid="{00000000-0005-0000-0000-0000F5170000}"/>
    <cellStyle name="Comma 40 3 4" xfId="9168" xr:uid="{00000000-0005-0000-0000-0000F6170000}"/>
    <cellStyle name="Comma 40 4" xfId="9169" xr:uid="{00000000-0005-0000-0000-0000F7170000}"/>
    <cellStyle name="Comma 40 4 2" xfId="9170" xr:uid="{00000000-0005-0000-0000-0000F8170000}"/>
    <cellStyle name="Comma 40 4 3" xfId="9171" xr:uid="{00000000-0005-0000-0000-0000F9170000}"/>
    <cellStyle name="Comma 40 4 4" xfId="9172" xr:uid="{00000000-0005-0000-0000-0000FA170000}"/>
    <cellStyle name="Comma 40 5" xfId="9173" xr:uid="{00000000-0005-0000-0000-0000FB170000}"/>
    <cellStyle name="Comma 40 5 2" xfId="9174" xr:uid="{00000000-0005-0000-0000-0000FC170000}"/>
    <cellStyle name="Comma 40 5 3" xfId="9175" xr:uid="{00000000-0005-0000-0000-0000FD170000}"/>
    <cellStyle name="Comma 40 5 4" xfId="9176" xr:uid="{00000000-0005-0000-0000-0000FE170000}"/>
    <cellStyle name="Comma 40 6" xfId="9177" xr:uid="{00000000-0005-0000-0000-0000FF170000}"/>
    <cellStyle name="Comma 40 6 2" xfId="9178" xr:uid="{00000000-0005-0000-0000-000000180000}"/>
    <cellStyle name="Comma 40 6 2 2" xfId="9179" xr:uid="{00000000-0005-0000-0000-000001180000}"/>
    <cellStyle name="Comma 40 6 3" xfId="9180" xr:uid="{00000000-0005-0000-0000-000002180000}"/>
    <cellStyle name="Comma 40 6 3 2" xfId="9181" xr:uid="{00000000-0005-0000-0000-000003180000}"/>
    <cellStyle name="Comma 40 7" xfId="9182" xr:uid="{00000000-0005-0000-0000-000004180000}"/>
    <cellStyle name="Comma 41" xfId="5447" xr:uid="{00000000-0005-0000-0000-000005180000}"/>
    <cellStyle name="Comma 41 2" xfId="9183" xr:uid="{00000000-0005-0000-0000-000006180000}"/>
    <cellStyle name="Comma 41 2 2" xfId="9184" xr:uid="{00000000-0005-0000-0000-000007180000}"/>
    <cellStyle name="Comma 41 2 2 2" xfId="9185" xr:uid="{00000000-0005-0000-0000-000008180000}"/>
    <cellStyle name="Comma 41 2 2 2 2" xfId="9186" xr:uid="{00000000-0005-0000-0000-000009180000}"/>
    <cellStyle name="Comma 41 2 2 2 3" xfId="9187" xr:uid="{00000000-0005-0000-0000-00000A180000}"/>
    <cellStyle name="Comma 41 2 2 3" xfId="9188" xr:uid="{00000000-0005-0000-0000-00000B180000}"/>
    <cellStyle name="Comma 41 2 2 4" xfId="9189" xr:uid="{00000000-0005-0000-0000-00000C180000}"/>
    <cellStyle name="Comma 41 2 3" xfId="9190" xr:uid="{00000000-0005-0000-0000-00000D180000}"/>
    <cellStyle name="Comma 41 2 3 2" xfId="9191" xr:uid="{00000000-0005-0000-0000-00000E180000}"/>
    <cellStyle name="Comma 41 2 4" xfId="9192" xr:uid="{00000000-0005-0000-0000-00000F180000}"/>
    <cellStyle name="Comma 41 2 5" xfId="9193" xr:uid="{00000000-0005-0000-0000-000010180000}"/>
    <cellStyle name="Comma 41 2 5 2" xfId="9194" xr:uid="{00000000-0005-0000-0000-000011180000}"/>
    <cellStyle name="Comma 41 2 6" xfId="9195" xr:uid="{00000000-0005-0000-0000-000012180000}"/>
    <cellStyle name="Comma 41 2 6 2" xfId="9196" xr:uid="{00000000-0005-0000-0000-000013180000}"/>
    <cellStyle name="Comma 41 2 6 2 2" xfId="9197" xr:uid="{00000000-0005-0000-0000-000014180000}"/>
    <cellStyle name="Comma 41 2 6 3" xfId="9198" xr:uid="{00000000-0005-0000-0000-000015180000}"/>
    <cellStyle name="Comma 41 2 6 3 2" xfId="9199" xr:uid="{00000000-0005-0000-0000-000016180000}"/>
    <cellStyle name="Comma 41 2 7" xfId="9200" xr:uid="{00000000-0005-0000-0000-000017180000}"/>
    <cellStyle name="Comma 41 2 8" xfId="9201" xr:uid="{00000000-0005-0000-0000-000018180000}"/>
    <cellStyle name="Comma 41 3" xfId="9202" xr:uid="{00000000-0005-0000-0000-000019180000}"/>
    <cellStyle name="Comma 41 3 2" xfId="9203" xr:uid="{00000000-0005-0000-0000-00001A180000}"/>
    <cellStyle name="Comma 41 3 3" xfId="9204" xr:uid="{00000000-0005-0000-0000-00001B180000}"/>
    <cellStyle name="Comma 41 3 4" xfId="9205" xr:uid="{00000000-0005-0000-0000-00001C180000}"/>
    <cellStyle name="Comma 41 4" xfId="9206" xr:uid="{00000000-0005-0000-0000-00001D180000}"/>
    <cellStyle name="Comma 41 4 2" xfId="9207" xr:uid="{00000000-0005-0000-0000-00001E180000}"/>
    <cellStyle name="Comma 41 4 3" xfId="9208" xr:uid="{00000000-0005-0000-0000-00001F180000}"/>
    <cellStyle name="Comma 41 4 4" xfId="9209" xr:uid="{00000000-0005-0000-0000-000020180000}"/>
    <cellStyle name="Comma 41 5" xfId="9210" xr:uid="{00000000-0005-0000-0000-000021180000}"/>
    <cellStyle name="Comma 41 5 2" xfId="9211" xr:uid="{00000000-0005-0000-0000-000022180000}"/>
    <cellStyle name="Comma 41 5 3" xfId="9212" xr:uid="{00000000-0005-0000-0000-000023180000}"/>
    <cellStyle name="Comma 41 5 4" xfId="9213" xr:uid="{00000000-0005-0000-0000-000024180000}"/>
    <cellStyle name="Comma 41 6" xfId="9214" xr:uid="{00000000-0005-0000-0000-000025180000}"/>
    <cellStyle name="Comma 41 6 2" xfId="9215" xr:uid="{00000000-0005-0000-0000-000026180000}"/>
    <cellStyle name="Comma 41 6 2 2" xfId="9216" xr:uid="{00000000-0005-0000-0000-000027180000}"/>
    <cellStyle name="Comma 41 6 3" xfId="9217" xr:uid="{00000000-0005-0000-0000-000028180000}"/>
    <cellStyle name="Comma 41 6 3 2" xfId="9218" xr:uid="{00000000-0005-0000-0000-000029180000}"/>
    <cellStyle name="Comma 41 7" xfId="9219" xr:uid="{00000000-0005-0000-0000-00002A180000}"/>
    <cellStyle name="Comma 42" xfId="5544" xr:uid="{00000000-0005-0000-0000-00002B180000}"/>
    <cellStyle name="Comma 42 2" xfId="9220" xr:uid="{00000000-0005-0000-0000-00002C180000}"/>
    <cellStyle name="Comma 42 2 2" xfId="9221" xr:uid="{00000000-0005-0000-0000-00002D180000}"/>
    <cellStyle name="Comma 42 2 2 2" xfId="9222" xr:uid="{00000000-0005-0000-0000-00002E180000}"/>
    <cellStyle name="Comma 42 2 2 3" xfId="9223" xr:uid="{00000000-0005-0000-0000-00002F180000}"/>
    <cellStyle name="Comma 42 2 2 4" xfId="9224" xr:uid="{00000000-0005-0000-0000-000030180000}"/>
    <cellStyle name="Comma 42 2 3" xfId="9225" xr:uid="{00000000-0005-0000-0000-000031180000}"/>
    <cellStyle name="Comma 42 2 4" xfId="9226" xr:uid="{00000000-0005-0000-0000-000032180000}"/>
    <cellStyle name="Comma 42 2 4 2" xfId="9227" xr:uid="{00000000-0005-0000-0000-000033180000}"/>
    <cellStyle name="Comma 42 2 5" xfId="9228" xr:uid="{00000000-0005-0000-0000-000034180000}"/>
    <cellStyle name="Comma 42 2 5 2" xfId="9229" xr:uid="{00000000-0005-0000-0000-000035180000}"/>
    <cellStyle name="Comma 42 2 5 2 2" xfId="9230" xr:uid="{00000000-0005-0000-0000-000036180000}"/>
    <cellStyle name="Comma 42 2 5 3" xfId="9231" xr:uid="{00000000-0005-0000-0000-000037180000}"/>
    <cellStyle name="Comma 42 2 5 3 2" xfId="9232" xr:uid="{00000000-0005-0000-0000-000038180000}"/>
    <cellStyle name="Comma 42 2 6" xfId="9233" xr:uid="{00000000-0005-0000-0000-000039180000}"/>
    <cellStyle name="Comma 42 2 7" xfId="9234" xr:uid="{00000000-0005-0000-0000-00003A180000}"/>
    <cellStyle name="Comma 42 3" xfId="9235" xr:uid="{00000000-0005-0000-0000-00003B180000}"/>
    <cellStyle name="Comma 42 3 2" xfId="9236" xr:uid="{00000000-0005-0000-0000-00003C180000}"/>
    <cellStyle name="Comma 42 3 3" xfId="9237" xr:uid="{00000000-0005-0000-0000-00003D180000}"/>
    <cellStyle name="Comma 42 3 4" xfId="9238" xr:uid="{00000000-0005-0000-0000-00003E180000}"/>
    <cellStyle name="Comma 42 4" xfId="9239" xr:uid="{00000000-0005-0000-0000-00003F180000}"/>
    <cellStyle name="Comma 42 4 2" xfId="9240" xr:uid="{00000000-0005-0000-0000-000040180000}"/>
    <cellStyle name="Comma 42 4 3" xfId="9241" xr:uid="{00000000-0005-0000-0000-000041180000}"/>
    <cellStyle name="Comma 42 4 4" xfId="9242" xr:uid="{00000000-0005-0000-0000-000042180000}"/>
    <cellStyle name="Comma 42 5" xfId="9243" xr:uid="{00000000-0005-0000-0000-000043180000}"/>
    <cellStyle name="Comma 42 5 2" xfId="9244" xr:uid="{00000000-0005-0000-0000-000044180000}"/>
    <cellStyle name="Comma 42 5 3" xfId="9245" xr:uid="{00000000-0005-0000-0000-000045180000}"/>
    <cellStyle name="Comma 42 6" xfId="9246" xr:uid="{00000000-0005-0000-0000-000046180000}"/>
    <cellStyle name="Comma 42 6 2" xfId="9247" xr:uid="{00000000-0005-0000-0000-000047180000}"/>
    <cellStyle name="Comma 42 7" xfId="9248" xr:uid="{00000000-0005-0000-0000-000048180000}"/>
    <cellStyle name="Comma 42 7 2" xfId="9249" xr:uid="{00000000-0005-0000-0000-000049180000}"/>
    <cellStyle name="Comma 42 7 2 2" xfId="9250" xr:uid="{00000000-0005-0000-0000-00004A180000}"/>
    <cellStyle name="Comma 42 7 3" xfId="9251" xr:uid="{00000000-0005-0000-0000-00004B180000}"/>
    <cellStyle name="Comma 42 7 3 2" xfId="9252" xr:uid="{00000000-0005-0000-0000-00004C180000}"/>
    <cellStyle name="Comma 42 8" xfId="9253" xr:uid="{00000000-0005-0000-0000-00004D180000}"/>
    <cellStyle name="Comma 43" xfId="5446" xr:uid="{00000000-0005-0000-0000-00004E180000}"/>
    <cellStyle name="Comma 43 2" xfId="9254" xr:uid="{00000000-0005-0000-0000-00004F180000}"/>
    <cellStyle name="Comma 43 2 2" xfId="9255" xr:uid="{00000000-0005-0000-0000-000050180000}"/>
    <cellStyle name="Comma 43 2 2 2" xfId="9256" xr:uid="{00000000-0005-0000-0000-000051180000}"/>
    <cellStyle name="Comma 43 2 2 3" xfId="9257" xr:uid="{00000000-0005-0000-0000-000052180000}"/>
    <cellStyle name="Comma 43 2 2 4" xfId="9258" xr:uid="{00000000-0005-0000-0000-000053180000}"/>
    <cellStyle name="Comma 43 2 3" xfId="9259" xr:uid="{00000000-0005-0000-0000-000054180000}"/>
    <cellStyle name="Comma 43 2 4" xfId="9260" xr:uid="{00000000-0005-0000-0000-000055180000}"/>
    <cellStyle name="Comma 43 2 4 2" xfId="9261" xr:uid="{00000000-0005-0000-0000-000056180000}"/>
    <cellStyle name="Comma 43 2 5" xfId="9262" xr:uid="{00000000-0005-0000-0000-000057180000}"/>
    <cellStyle name="Comma 43 2 5 2" xfId="9263" xr:uid="{00000000-0005-0000-0000-000058180000}"/>
    <cellStyle name="Comma 43 2 5 2 2" xfId="9264" xr:uid="{00000000-0005-0000-0000-000059180000}"/>
    <cellStyle name="Comma 43 2 5 3" xfId="9265" xr:uid="{00000000-0005-0000-0000-00005A180000}"/>
    <cellStyle name="Comma 43 2 5 3 2" xfId="9266" xr:uid="{00000000-0005-0000-0000-00005B180000}"/>
    <cellStyle name="Comma 43 2 6" xfId="9267" xr:uid="{00000000-0005-0000-0000-00005C180000}"/>
    <cellStyle name="Comma 43 2 7" xfId="9268" xr:uid="{00000000-0005-0000-0000-00005D180000}"/>
    <cellStyle name="Comma 43 3" xfId="9269" xr:uid="{00000000-0005-0000-0000-00005E180000}"/>
    <cellStyle name="Comma 43 3 2" xfId="9270" xr:uid="{00000000-0005-0000-0000-00005F180000}"/>
    <cellStyle name="Comma 43 3 3" xfId="9271" xr:uid="{00000000-0005-0000-0000-000060180000}"/>
    <cellStyle name="Comma 43 3 4" xfId="9272" xr:uid="{00000000-0005-0000-0000-000061180000}"/>
    <cellStyle name="Comma 43 4" xfId="9273" xr:uid="{00000000-0005-0000-0000-000062180000}"/>
    <cellStyle name="Comma 43 4 2" xfId="9274" xr:uid="{00000000-0005-0000-0000-000063180000}"/>
    <cellStyle name="Comma 43 4 3" xfId="9275" xr:uid="{00000000-0005-0000-0000-000064180000}"/>
    <cellStyle name="Comma 43 4 4" xfId="9276" xr:uid="{00000000-0005-0000-0000-000065180000}"/>
    <cellStyle name="Comma 43 5" xfId="9277" xr:uid="{00000000-0005-0000-0000-000066180000}"/>
    <cellStyle name="Comma 43 5 2" xfId="9278" xr:uid="{00000000-0005-0000-0000-000067180000}"/>
    <cellStyle name="Comma 43 5 3" xfId="9279" xr:uid="{00000000-0005-0000-0000-000068180000}"/>
    <cellStyle name="Comma 43 6" xfId="9280" xr:uid="{00000000-0005-0000-0000-000069180000}"/>
    <cellStyle name="Comma 43 6 2" xfId="9281" xr:uid="{00000000-0005-0000-0000-00006A180000}"/>
    <cellStyle name="Comma 43 7" xfId="9282" xr:uid="{00000000-0005-0000-0000-00006B180000}"/>
    <cellStyle name="Comma 43 7 2" xfId="9283" xr:uid="{00000000-0005-0000-0000-00006C180000}"/>
    <cellStyle name="Comma 43 7 2 2" xfId="9284" xr:uid="{00000000-0005-0000-0000-00006D180000}"/>
    <cellStyle name="Comma 43 7 3" xfId="9285" xr:uid="{00000000-0005-0000-0000-00006E180000}"/>
    <cellStyle name="Comma 43 7 3 2" xfId="9286" xr:uid="{00000000-0005-0000-0000-00006F180000}"/>
    <cellStyle name="Comma 43 8" xfId="9287" xr:uid="{00000000-0005-0000-0000-000070180000}"/>
    <cellStyle name="Comma 44" xfId="5445" xr:uid="{00000000-0005-0000-0000-000071180000}"/>
    <cellStyle name="Comma 44 2" xfId="9288" xr:uid="{00000000-0005-0000-0000-000072180000}"/>
    <cellStyle name="Comma 44 2 2" xfId="9289" xr:uid="{00000000-0005-0000-0000-000073180000}"/>
    <cellStyle name="Comma 44 2 2 2" xfId="9290" xr:uid="{00000000-0005-0000-0000-000074180000}"/>
    <cellStyle name="Comma 44 2 2 3" xfId="9291" xr:uid="{00000000-0005-0000-0000-000075180000}"/>
    <cellStyle name="Comma 44 2 2 4" xfId="9292" xr:uid="{00000000-0005-0000-0000-000076180000}"/>
    <cellStyle name="Comma 44 2 3" xfId="9293" xr:uid="{00000000-0005-0000-0000-000077180000}"/>
    <cellStyle name="Comma 44 2 4" xfId="9294" xr:uid="{00000000-0005-0000-0000-000078180000}"/>
    <cellStyle name="Comma 44 2 4 2" xfId="9295" xr:uid="{00000000-0005-0000-0000-000079180000}"/>
    <cellStyle name="Comma 44 2 5" xfId="9296" xr:uid="{00000000-0005-0000-0000-00007A180000}"/>
    <cellStyle name="Comma 44 2 5 2" xfId="9297" xr:uid="{00000000-0005-0000-0000-00007B180000}"/>
    <cellStyle name="Comma 44 2 5 2 2" xfId="9298" xr:uid="{00000000-0005-0000-0000-00007C180000}"/>
    <cellStyle name="Comma 44 2 5 3" xfId="9299" xr:uid="{00000000-0005-0000-0000-00007D180000}"/>
    <cellStyle name="Comma 44 2 5 3 2" xfId="9300" xr:uid="{00000000-0005-0000-0000-00007E180000}"/>
    <cellStyle name="Comma 44 2 6" xfId="9301" xr:uid="{00000000-0005-0000-0000-00007F180000}"/>
    <cellStyle name="Comma 44 2 7" xfId="9302" xr:uid="{00000000-0005-0000-0000-000080180000}"/>
    <cellStyle name="Comma 44 3" xfId="9303" xr:uid="{00000000-0005-0000-0000-000081180000}"/>
    <cellStyle name="Comma 44 3 2" xfId="9304" xr:uid="{00000000-0005-0000-0000-000082180000}"/>
    <cellStyle name="Comma 44 3 3" xfId="9305" xr:uid="{00000000-0005-0000-0000-000083180000}"/>
    <cellStyle name="Comma 44 3 4" xfId="9306" xr:uid="{00000000-0005-0000-0000-000084180000}"/>
    <cellStyle name="Comma 44 4" xfId="9307" xr:uid="{00000000-0005-0000-0000-000085180000}"/>
    <cellStyle name="Comma 44 4 2" xfId="9308" xr:uid="{00000000-0005-0000-0000-000086180000}"/>
    <cellStyle name="Comma 44 4 3" xfId="9309" xr:uid="{00000000-0005-0000-0000-000087180000}"/>
    <cellStyle name="Comma 44 4 4" xfId="9310" xr:uid="{00000000-0005-0000-0000-000088180000}"/>
    <cellStyle name="Comma 44 5" xfId="9311" xr:uid="{00000000-0005-0000-0000-000089180000}"/>
    <cellStyle name="Comma 44 5 2" xfId="9312" xr:uid="{00000000-0005-0000-0000-00008A180000}"/>
    <cellStyle name="Comma 44 5 3" xfId="9313" xr:uid="{00000000-0005-0000-0000-00008B180000}"/>
    <cellStyle name="Comma 44 6" xfId="9314" xr:uid="{00000000-0005-0000-0000-00008C180000}"/>
    <cellStyle name="Comma 44 6 2" xfId="9315" xr:uid="{00000000-0005-0000-0000-00008D180000}"/>
    <cellStyle name="Comma 44 7" xfId="9316" xr:uid="{00000000-0005-0000-0000-00008E180000}"/>
    <cellStyle name="Comma 44 7 2" xfId="9317" xr:uid="{00000000-0005-0000-0000-00008F180000}"/>
    <cellStyle name="Comma 44 7 2 2" xfId="9318" xr:uid="{00000000-0005-0000-0000-000090180000}"/>
    <cellStyle name="Comma 44 7 3" xfId="9319" xr:uid="{00000000-0005-0000-0000-000091180000}"/>
    <cellStyle name="Comma 44 7 3 2" xfId="9320" xr:uid="{00000000-0005-0000-0000-000092180000}"/>
    <cellStyle name="Comma 44 8" xfId="9321" xr:uid="{00000000-0005-0000-0000-000093180000}"/>
    <cellStyle name="Comma 45" xfId="5444" xr:uid="{00000000-0005-0000-0000-000094180000}"/>
    <cellStyle name="Comma 45 2" xfId="9322" xr:uid="{00000000-0005-0000-0000-000095180000}"/>
    <cellStyle name="Comma 45 3" xfId="9323" xr:uid="{00000000-0005-0000-0000-000096180000}"/>
    <cellStyle name="Comma 45 4" xfId="9324" xr:uid="{00000000-0005-0000-0000-000097180000}"/>
    <cellStyle name="Comma 45 5" xfId="9325" xr:uid="{00000000-0005-0000-0000-000098180000}"/>
    <cellStyle name="Comma 46" xfId="5443" xr:uid="{00000000-0005-0000-0000-000099180000}"/>
    <cellStyle name="Comma 46 2" xfId="9326" xr:uid="{00000000-0005-0000-0000-00009A180000}"/>
    <cellStyle name="Comma 46 3" xfId="9327" xr:uid="{00000000-0005-0000-0000-00009B180000}"/>
    <cellStyle name="Comma 46 4" xfId="9328" xr:uid="{00000000-0005-0000-0000-00009C180000}"/>
    <cellStyle name="Comma 46 5" xfId="9329" xr:uid="{00000000-0005-0000-0000-00009D180000}"/>
    <cellStyle name="Comma 46 6" xfId="9330" xr:uid="{00000000-0005-0000-0000-00009E180000}"/>
    <cellStyle name="Comma 46 7" xfId="9331" xr:uid="{00000000-0005-0000-0000-00009F180000}"/>
    <cellStyle name="Comma 47" xfId="5442" xr:uid="{00000000-0005-0000-0000-0000A0180000}"/>
    <cellStyle name="Comma 47 2" xfId="9332" xr:uid="{00000000-0005-0000-0000-0000A1180000}"/>
    <cellStyle name="Comma 47 2 2" xfId="9333" xr:uid="{00000000-0005-0000-0000-0000A2180000}"/>
    <cellStyle name="Comma 47 2 3" xfId="9334" xr:uid="{00000000-0005-0000-0000-0000A3180000}"/>
    <cellStyle name="Comma 47 3" xfId="9335" xr:uid="{00000000-0005-0000-0000-0000A4180000}"/>
    <cellStyle name="Comma 47 3 2" xfId="9336" xr:uid="{00000000-0005-0000-0000-0000A5180000}"/>
    <cellStyle name="Comma 47 3 3" xfId="9337" xr:uid="{00000000-0005-0000-0000-0000A6180000}"/>
    <cellStyle name="Comma 47 4" xfId="9338" xr:uid="{00000000-0005-0000-0000-0000A7180000}"/>
    <cellStyle name="Comma 47 5" xfId="9339" xr:uid="{00000000-0005-0000-0000-0000A8180000}"/>
    <cellStyle name="Comma 47 6" xfId="9340" xr:uid="{00000000-0005-0000-0000-0000A9180000}"/>
    <cellStyle name="Comma 48" xfId="5441" xr:uid="{00000000-0005-0000-0000-0000AA180000}"/>
    <cellStyle name="Comma 48 2" xfId="9341" xr:uid="{00000000-0005-0000-0000-0000AB180000}"/>
    <cellStyle name="Comma 48 2 2" xfId="9342" xr:uid="{00000000-0005-0000-0000-0000AC180000}"/>
    <cellStyle name="Comma 48 2 3" xfId="9343" xr:uid="{00000000-0005-0000-0000-0000AD180000}"/>
    <cellStyle name="Comma 48 3" xfId="9344" xr:uid="{00000000-0005-0000-0000-0000AE180000}"/>
    <cellStyle name="Comma 48 3 2" xfId="9345" xr:uid="{00000000-0005-0000-0000-0000AF180000}"/>
    <cellStyle name="Comma 48 3 3" xfId="9346" xr:uid="{00000000-0005-0000-0000-0000B0180000}"/>
    <cellStyle name="Comma 48 4" xfId="9347" xr:uid="{00000000-0005-0000-0000-0000B1180000}"/>
    <cellStyle name="Comma 48 5" xfId="9348" xr:uid="{00000000-0005-0000-0000-0000B2180000}"/>
    <cellStyle name="Comma 48 6" xfId="9349" xr:uid="{00000000-0005-0000-0000-0000B3180000}"/>
    <cellStyle name="Comma 48 7" xfId="9350" xr:uid="{00000000-0005-0000-0000-0000B4180000}"/>
    <cellStyle name="Comma 49" xfId="5440" xr:uid="{00000000-0005-0000-0000-0000B5180000}"/>
    <cellStyle name="Comma 49 2" xfId="9351" xr:uid="{00000000-0005-0000-0000-0000B6180000}"/>
    <cellStyle name="Comma 49 2 2" xfId="9352" xr:uid="{00000000-0005-0000-0000-0000B7180000}"/>
    <cellStyle name="Comma 49 2 3" xfId="9353" xr:uid="{00000000-0005-0000-0000-0000B8180000}"/>
    <cellStyle name="Comma 49 3" xfId="9354" xr:uid="{00000000-0005-0000-0000-0000B9180000}"/>
    <cellStyle name="Comma 49 3 2" xfId="9355" xr:uid="{00000000-0005-0000-0000-0000BA180000}"/>
    <cellStyle name="Comma 49 3 3" xfId="9356" xr:uid="{00000000-0005-0000-0000-0000BB180000}"/>
    <cellStyle name="Comma 49 4" xfId="9357" xr:uid="{00000000-0005-0000-0000-0000BC180000}"/>
    <cellStyle name="Comma 49 5" xfId="9358" xr:uid="{00000000-0005-0000-0000-0000BD180000}"/>
    <cellStyle name="Comma 49 6" xfId="9359" xr:uid="{00000000-0005-0000-0000-0000BE180000}"/>
    <cellStyle name="Comma 5" xfId="407" xr:uid="{00000000-0005-0000-0000-00000F010000}"/>
    <cellStyle name="Comma 5 2" xfId="408" xr:uid="{00000000-0005-0000-0000-000010010000}"/>
    <cellStyle name="Comma 5 2 2" xfId="9360" xr:uid="{00000000-0005-0000-0000-0000C1180000}"/>
    <cellStyle name="Comma 5 2 3" xfId="5438" xr:uid="{00000000-0005-0000-0000-0000C0180000}"/>
    <cellStyle name="Comma 5 3" xfId="9361" xr:uid="{00000000-0005-0000-0000-0000C2180000}"/>
    <cellStyle name="Comma 5 4" xfId="9362" xr:uid="{00000000-0005-0000-0000-0000C3180000}"/>
    <cellStyle name="Comma 5 5" xfId="5439" xr:uid="{00000000-0005-0000-0000-0000BF180000}"/>
    <cellStyle name="Comma 5_App b.3 Unspent_" xfId="409" xr:uid="{00000000-0005-0000-0000-000011010000}"/>
    <cellStyle name="Comma 50" xfId="5542" xr:uid="{00000000-0005-0000-0000-0000C4180000}"/>
    <cellStyle name="Comma 50 2" xfId="9363" xr:uid="{00000000-0005-0000-0000-0000C5180000}"/>
    <cellStyle name="Comma 50 2 2" xfId="9364" xr:uid="{00000000-0005-0000-0000-0000C6180000}"/>
    <cellStyle name="Comma 50 2 3" xfId="9365" xr:uid="{00000000-0005-0000-0000-0000C7180000}"/>
    <cellStyle name="Comma 50 3" xfId="9366" xr:uid="{00000000-0005-0000-0000-0000C8180000}"/>
    <cellStyle name="Comma 50 3 2" xfId="9367" xr:uid="{00000000-0005-0000-0000-0000C9180000}"/>
    <cellStyle name="Comma 50 3 3" xfId="9368" xr:uid="{00000000-0005-0000-0000-0000CA180000}"/>
    <cellStyle name="Comma 50 4" xfId="9369" xr:uid="{00000000-0005-0000-0000-0000CB180000}"/>
    <cellStyle name="Comma 50 5" xfId="9370" xr:uid="{00000000-0005-0000-0000-0000CC180000}"/>
    <cellStyle name="Comma 51" xfId="5543" xr:uid="{00000000-0005-0000-0000-0000CD180000}"/>
    <cellStyle name="Comma 51 2" xfId="9371" xr:uid="{00000000-0005-0000-0000-0000CE180000}"/>
    <cellStyle name="Comma 51 2 2" xfId="9372" xr:uid="{00000000-0005-0000-0000-0000CF180000}"/>
    <cellStyle name="Comma 51 2 3" xfId="9373" xr:uid="{00000000-0005-0000-0000-0000D0180000}"/>
    <cellStyle name="Comma 51 3" xfId="9374" xr:uid="{00000000-0005-0000-0000-0000D1180000}"/>
    <cellStyle name="Comma 51 3 2" xfId="9375" xr:uid="{00000000-0005-0000-0000-0000D2180000}"/>
    <cellStyle name="Comma 51 3 3" xfId="9376" xr:uid="{00000000-0005-0000-0000-0000D3180000}"/>
    <cellStyle name="Comma 51 4" xfId="9377" xr:uid="{00000000-0005-0000-0000-0000D4180000}"/>
    <cellStyle name="Comma 51 5" xfId="9378" xr:uid="{00000000-0005-0000-0000-0000D5180000}"/>
    <cellStyle name="Comma 52" xfId="5437" xr:uid="{00000000-0005-0000-0000-0000D6180000}"/>
    <cellStyle name="Comma 52 2" xfId="9379" xr:uid="{00000000-0005-0000-0000-0000D7180000}"/>
    <cellStyle name="Comma 52 2 2" xfId="9380" xr:uid="{00000000-0005-0000-0000-0000D8180000}"/>
    <cellStyle name="Comma 52 2 3" xfId="9381" xr:uid="{00000000-0005-0000-0000-0000D9180000}"/>
    <cellStyle name="Comma 52 3" xfId="9382" xr:uid="{00000000-0005-0000-0000-0000DA180000}"/>
    <cellStyle name="Comma 52 4" xfId="9383" xr:uid="{00000000-0005-0000-0000-0000DB180000}"/>
    <cellStyle name="Comma 52 5" xfId="9384" xr:uid="{00000000-0005-0000-0000-0000DC180000}"/>
    <cellStyle name="Comma 52 6" xfId="9385" xr:uid="{00000000-0005-0000-0000-0000DD180000}"/>
    <cellStyle name="Comma 53" xfId="5294" xr:uid="{00000000-0005-0000-0000-0000DE180000}"/>
    <cellStyle name="Comma 53 2" xfId="9386" xr:uid="{00000000-0005-0000-0000-0000DF180000}"/>
    <cellStyle name="Comma 53 3" xfId="9387" xr:uid="{00000000-0005-0000-0000-0000E0180000}"/>
    <cellStyle name="Comma 53 4" xfId="9388" xr:uid="{00000000-0005-0000-0000-0000E1180000}"/>
    <cellStyle name="Comma 53 5" xfId="9389" xr:uid="{00000000-0005-0000-0000-0000E2180000}"/>
    <cellStyle name="Comma 54" xfId="5291" xr:uid="{00000000-0005-0000-0000-0000E3180000}"/>
    <cellStyle name="Comma 54 2" xfId="9390" xr:uid="{00000000-0005-0000-0000-0000E4180000}"/>
    <cellStyle name="Comma 54 3" xfId="9391" xr:uid="{00000000-0005-0000-0000-0000E5180000}"/>
    <cellStyle name="Comma 54 4" xfId="9392" xr:uid="{00000000-0005-0000-0000-0000E6180000}"/>
    <cellStyle name="Comma 55" xfId="5289" xr:uid="{00000000-0005-0000-0000-0000E7180000}"/>
    <cellStyle name="Comma 55 2" xfId="9393" xr:uid="{00000000-0005-0000-0000-0000E8180000}"/>
    <cellStyle name="Comma 55 3" xfId="9394" xr:uid="{00000000-0005-0000-0000-0000E9180000}"/>
    <cellStyle name="Comma 55 4" xfId="20119" xr:uid="{00000000-0005-0000-0000-0000EA180000}"/>
    <cellStyle name="Comma 55 5" xfId="20122" xr:uid="{00000000-0005-0000-0000-0000EB180000}"/>
    <cellStyle name="Comma 56" xfId="9395" xr:uid="{00000000-0005-0000-0000-0000EC180000}"/>
    <cellStyle name="Comma 56 2" xfId="9396" xr:uid="{00000000-0005-0000-0000-0000ED180000}"/>
    <cellStyle name="Comma 56 3" xfId="9397" xr:uid="{00000000-0005-0000-0000-0000EE180000}"/>
    <cellStyle name="Comma 57" xfId="9398" xr:uid="{00000000-0005-0000-0000-0000EF180000}"/>
    <cellStyle name="Comma 57 2" xfId="9399" xr:uid="{00000000-0005-0000-0000-0000F0180000}"/>
    <cellStyle name="Comma 57 3" xfId="9400" xr:uid="{00000000-0005-0000-0000-0000F1180000}"/>
    <cellStyle name="Comma 58" xfId="9401" xr:uid="{00000000-0005-0000-0000-0000F2180000}"/>
    <cellStyle name="Comma 58 2" xfId="9402" xr:uid="{00000000-0005-0000-0000-0000F3180000}"/>
    <cellStyle name="Comma 58 3" xfId="9403" xr:uid="{00000000-0005-0000-0000-0000F4180000}"/>
    <cellStyle name="Comma 58 4" xfId="9404" xr:uid="{00000000-0005-0000-0000-0000F5180000}"/>
    <cellStyle name="Comma 59" xfId="9405" xr:uid="{00000000-0005-0000-0000-0000F6180000}"/>
    <cellStyle name="Comma 59 2" xfId="9406" xr:uid="{00000000-0005-0000-0000-0000F7180000}"/>
    <cellStyle name="Comma 59 3" xfId="9407" xr:uid="{00000000-0005-0000-0000-0000F8180000}"/>
    <cellStyle name="Comma 6" xfId="410" xr:uid="{00000000-0005-0000-0000-000012010000}"/>
    <cellStyle name="Comma 6 2" xfId="411" xr:uid="{00000000-0005-0000-0000-000013010000}"/>
    <cellStyle name="Comma 6 2 2" xfId="9408" xr:uid="{00000000-0005-0000-0000-0000FB180000}"/>
    <cellStyle name="Comma 6 2 2 2" xfId="9409" xr:uid="{00000000-0005-0000-0000-0000FC180000}"/>
    <cellStyle name="Comma 6 2 3" xfId="5435" xr:uid="{00000000-0005-0000-0000-0000FA180000}"/>
    <cellStyle name="Comma 6 3" xfId="9410" xr:uid="{00000000-0005-0000-0000-0000FD180000}"/>
    <cellStyle name="Comma 6 3 2" xfId="9411" xr:uid="{00000000-0005-0000-0000-0000FE180000}"/>
    <cellStyle name="Comma 6 3 2 2" xfId="9412" xr:uid="{00000000-0005-0000-0000-0000FF180000}"/>
    <cellStyle name="Comma 6 3 3" xfId="9413" xr:uid="{00000000-0005-0000-0000-000000190000}"/>
    <cellStyle name="Comma 6 4" xfId="9414" xr:uid="{00000000-0005-0000-0000-000001190000}"/>
    <cellStyle name="Comma 6 5" xfId="9415" xr:uid="{00000000-0005-0000-0000-000002190000}"/>
    <cellStyle name="Comma 6 6" xfId="9416" xr:uid="{00000000-0005-0000-0000-000003190000}"/>
    <cellStyle name="Comma 6 7" xfId="5436" xr:uid="{00000000-0005-0000-0000-0000F9180000}"/>
    <cellStyle name="Comma 6_App b.3 Unspent_" xfId="412" xr:uid="{00000000-0005-0000-0000-000014010000}"/>
    <cellStyle name="Comma 60" xfId="9417" xr:uid="{00000000-0005-0000-0000-000004190000}"/>
    <cellStyle name="Comma 60 2" xfId="9418" xr:uid="{00000000-0005-0000-0000-000005190000}"/>
    <cellStyle name="Comma 60 3" xfId="9419" xr:uid="{00000000-0005-0000-0000-000006190000}"/>
    <cellStyle name="Comma 61" xfId="9420" xr:uid="{00000000-0005-0000-0000-000007190000}"/>
    <cellStyle name="Comma 61 2" xfId="9421" xr:uid="{00000000-0005-0000-0000-000008190000}"/>
    <cellStyle name="Comma 61 3" xfId="9422" xr:uid="{00000000-0005-0000-0000-000009190000}"/>
    <cellStyle name="Comma 62" xfId="9423" xr:uid="{00000000-0005-0000-0000-00000A190000}"/>
    <cellStyle name="Comma 62 2" xfId="9424" xr:uid="{00000000-0005-0000-0000-00000B190000}"/>
    <cellStyle name="Comma 62 2 2" xfId="9425" xr:uid="{00000000-0005-0000-0000-00000C190000}"/>
    <cellStyle name="Comma 62 3" xfId="9426" xr:uid="{00000000-0005-0000-0000-00000D190000}"/>
    <cellStyle name="Comma 63" xfId="9427" xr:uid="{00000000-0005-0000-0000-00000E190000}"/>
    <cellStyle name="Comma 63 2" xfId="9428" xr:uid="{00000000-0005-0000-0000-00000F190000}"/>
    <cellStyle name="Comma 64" xfId="9429" xr:uid="{00000000-0005-0000-0000-000010190000}"/>
    <cellStyle name="Comma 65" xfId="9430" xr:uid="{00000000-0005-0000-0000-000011190000}"/>
    <cellStyle name="Comma 66" xfId="9431" xr:uid="{00000000-0005-0000-0000-000012190000}"/>
    <cellStyle name="Comma 67" xfId="9432" xr:uid="{00000000-0005-0000-0000-000013190000}"/>
    <cellStyle name="Comma 68" xfId="9433" xr:uid="{00000000-0005-0000-0000-000014190000}"/>
    <cellStyle name="Comma 69" xfId="9434" xr:uid="{00000000-0005-0000-0000-000015190000}"/>
    <cellStyle name="Comma 7" xfId="413" xr:uid="{00000000-0005-0000-0000-000015010000}"/>
    <cellStyle name="Comma 7 2" xfId="414" xr:uid="{00000000-0005-0000-0000-000016010000}"/>
    <cellStyle name="Comma 7 2 2" xfId="9435" xr:uid="{00000000-0005-0000-0000-000018190000}"/>
    <cellStyle name="Comma 7 2 3" xfId="5433" xr:uid="{00000000-0005-0000-0000-000017190000}"/>
    <cellStyle name="Comma 7 3" xfId="9436" xr:uid="{00000000-0005-0000-0000-000019190000}"/>
    <cellStyle name="Comma 7 4" xfId="9437" xr:uid="{00000000-0005-0000-0000-00001A190000}"/>
    <cellStyle name="Comma 7 5" xfId="5434" xr:uid="{00000000-0005-0000-0000-000016190000}"/>
    <cellStyle name="Comma 7_App b.3 Unspent_" xfId="415" xr:uid="{00000000-0005-0000-0000-000017010000}"/>
    <cellStyle name="Comma 70" xfId="9438" xr:uid="{00000000-0005-0000-0000-00001B190000}"/>
    <cellStyle name="Comma 71" xfId="9439" xr:uid="{00000000-0005-0000-0000-00001C190000}"/>
    <cellStyle name="Comma 72" xfId="9440" xr:uid="{00000000-0005-0000-0000-00001D190000}"/>
    <cellStyle name="Comma 73" xfId="9441" xr:uid="{00000000-0005-0000-0000-00001E190000}"/>
    <cellStyle name="Comma 74" xfId="9442" xr:uid="{00000000-0005-0000-0000-00001F190000}"/>
    <cellStyle name="Comma 75" xfId="9443" xr:uid="{00000000-0005-0000-0000-000020190000}"/>
    <cellStyle name="Comma 76" xfId="9444" xr:uid="{00000000-0005-0000-0000-000021190000}"/>
    <cellStyle name="Comma 77" xfId="9445" xr:uid="{00000000-0005-0000-0000-000022190000}"/>
    <cellStyle name="Comma 78" xfId="9446" xr:uid="{00000000-0005-0000-0000-000023190000}"/>
    <cellStyle name="Comma 79" xfId="9447" xr:uid="{00000000-0005-0000-0000-000024190000}"/>
    <cellStyle name="Comma 8" xfId="416" xr:uid="{00000000-0005-0000-0000-000018010000}"/>
    <cellStyle name="Comma 8 2" xfId="417" xr:uid="{00000000-0005-0000-0000-000019010000}"/>
    <cellStyle name="Comma 8 2 2" xfId="9448" xr:uid="{00000000-0005-0000-0000-000027190000}"/>
    <cellStyle name="Comma 8 2 2 2" xfId="9449" xr:uid="{00000000-0005-0000-0000-000028190000}"/>
    <cellStyle name="Comma 8 2 3" xfId="5431" xr:uid="{00000000-0005-0000-0000-000026190000}"/>
    <cellStyle name="Comma 8 3" xfId="9450" xr:uid="{00000000-0005-0000-0000-000029190000}"/>
    <cellStyle name="Comma 8 3 2" xfId="9451" xr:uid="{00000000-0005-0000-0000-00002A190000}"/>
    <cellStyle name="Comma 8 3 2 2" xfId="9452" xr:uid="{00000000-0005-0000-0000-00002B190000}"/>
    <cellStyle name="Comma 8 3 3" xfId="9453" xr:uid="{00000000-0005-0000-0000-00002C190000}"/>
    <cellStyle name="Comma 8 4" xfId="9454" xr:uid="{00000000-0005-0000-0000-00002D190000}"/>
    <cellStyle name="Comma 8 5" xfId="9455" xr:uid="{00000000-0005-0000-0000-00002E190000}"/>
    <cellStyle name="Comma 8 6" xfId="5432" xr:uid="{00000000-0005-0000-0000-000025190000}"/>
    <cellStyle name="Comma 8_App b.3 Unspent_" xfId="418" xr:uid="{00000000-0005-0000-0000-00001A010000}"/>
    <cellStyle name="Comma 80" xfId="9456" xr:uid="{00000000-0005-0000-0000-00002F190000}"/>
    <cellStyle name="Comma 81" xfId="9457" xr:uid="{00000000-0005-0000-0000-000030190000}"/>
    <cellStyle name="Comma 82" xfId="9458" xr:uid="{00000000-0005-0000-0000-000031190000}"/>
    <cellStyle name="Comma 83" xfId="9459" xr:uid="{00000000-0005-0000-0000-000032190000}"/>
    <cellStyle name="Comma 84" xfId="9460" xr:uid="{00000000-0005-0000-0000-000033190000}"/>
    <cellStyle name="Comma 85" xfId="9461" xr:uid="{00000000-0005-0000-0000-000034190000}"/>
    <cellStyle name="Comma 86" xfId="9462" xr:uid="{00000000-0005-0000-0000-000035190000}"/>
    <cellStyle name="Comma 87" xfId="9463" xr:uid="{00000000-0005-0000-0000-000036190000}"/>
    <cellStyle name="Comma 88" xfId="9464" xr:uid="{00000000-0005-0000-0000-000037190000}"/>
    <cellStyle name="Comma 89" xfId="9465" xr:uid="{00000000-0005-0000-0000-000038190000}"/>
    <cellStyle name="Comma 9" xfId="419" xr:uid="{00000000-0005-0000-0000-00001B010000}"/>
    <cellStyle name="Comma 9 2" xfId="420" xr:uid="{00000000-0005-0000-0000-00001C010000}"/>
    <cellStyle name="Comma 9 2 2" xfId="9466" xr:uid="{00000000-0005-0000-0000-00003B190000}"/>
    <cellStyle name="Comma 9 2 2 2" xfId="9467" xr:uid="{00000000-0005-0000-0000-00003C190000}"/>
    <cellStyle name="Comma 9 2 3" xfId="5429" xr:uid="{00000000-0005-0000-0000-00003A190000}"/>
    <cellStyle name="Comma 9 3" xfId="9468" xr:uid="{00000000-0005-0000-0000-00003D190000}"/>
    <cellStyle name="Comma 9 3 2" xfId="9469" xr:uid="{00000000-0005-0000-0000-00003E190000}"/>
    <cellStyle name="Comma 9 3 2 2" xfId="9470" xr:uid="{00000000-0005-0000-0000-00003F190000}"/>
    <cellStyle name="Comma 9 3 3" xfId="9471" xr:uid="{00000000-0005-0000-0000-000040190000}"/>
    <cellStyle name="Comma 9 4" xfId="9472" xr:uid="{00000000-0005-0000-0000-000041190000}"/>
    <cellStyle name="Comma 9 5" xfId="9473" xr:uid="{00000000-0005-0000-0000-000042190000}"/>
    <cellStyle name="Comma 9 6" xfId="5430" xr:uid="{00000000-0005-0000-0000-000039190000}"/>
    <cellStyle name="Comma 9_App b.3 Unspent_" xfId="421" xr:uid="{00000000-0005-0000-0000-00001D010000}"/>
    <cellStyle name="Comma 90" xfId="9474" xr:uid="{00000000-0005-0000-0000-000043190000}"/>
    <cellStyle name="Comma 91" xfId="9475" xr:uid="{00000000-0005-0000-0000-000044190000}"/>
    <cellStyle name="Comma 92" xfId="9476" xr:uid="{00000000-0005-0000-0000-000045190000}"/>
    <cellStyle name="Comma 93" xfId="9477" xr:uid="{00000000-0005-0000-0000-000046190000}"/>
    <cellStyle name="Comma 94" xfId="9478" xr:uid="{00000000-0005-0000-0000-000047190000}"/>
    <cellStyle name="Comma 95" xfId="9479" xr:uid="{00000000-0005-0000-0000-000048190000}"/>
    <cellStyle name="Comma 96" xfId="9480" xr:uid="{00000000-0005-0000-0000-000049190000}"/>
    <cellStyle name="Comma 97" xfId="9481" xr:uid="{00000000-0005-0000-0000-00004A190000}"/>
    <cellStyle name="Comma 98" xfId="9482" xr:uid="{00000000-0005-0000-0000-00004B190000}"/>
    <cellStyle name="Comma 99" xfId="9483" xr:uid="{00000000-0005-0000-0000-00004C190000}"/>
    <cellStyle name="Comma0" xfId="422" xr:uid="{00000000-0005-0000-0000-00001E010000}"/>
    <cellStyle name="Comma0 2" xfId="423" xr:uid="{00000000-0005-0000-0000-00001F010000}"/>
    <cellStyle name="Comma0 3" xfId="424" xr:uid="{00000000-0005-0000-0000-000020010000}"/>
    <cellStyle name="Copied" xfId="425" xr:uid="{00000000-0005-0000-0000-000021010000}"/>
    <cellStyle name="Copied 2" xfId="5428" xr:uid="{00000000-0005-0000-0000-000051190000}"/>
    <cellStyle name="Currency" xfId="20531" builtinId="4"/>
    <cellStyle name="Currency [$0]" xfId="426" xr:uid="{00000000-0005-0000-0000-000023010000}"/>
    <cellStyle name="Currency [$0] 2" xfId="5427" xr:uid="{00000000-0005-0000-0000-000054190000}"/>
    <cellStyle name="Currency [£0]" xfId="427" xr:uid="{00000000-0005-0000-0000-000024010000}"/>
    <cellStyle name="Currency [£0] 2" xfId="5541" xr:uid="{00000000-0005-0000-0000-000056190000}"/>
    <cellStyle name="Currency 10" xfId="11" xr:uid="{00000000-0005-0000-0000-000002000000}"/>
    <cellStyle name="Currency 10 2" xfId="428" xr:uid="{00000000-0005-0000-0000-000025010000}"/>
    <cellStyle name="Currency 10 2 2" xfId="9485" xr:uid="{00000000-0005-0000-0000-000059190000}"/>
    <cellStyle name="Currency 10 2 3" xfId="9484" xr:uid="{00000000-0005-0000-0000-000058190000}"/>
    <cellStyle name="Currency 10 3" xfId="9486" xr:uid="{00000000-0005-0000-0000-00005A190000}"/>
    <cellStyle name="Currency 10 3 2" xfId="9487" xr:uid="{00000000-0005-0000-0000-00005B190000}"/>
    <cellStyle name="Currency 10 3 2 2" xfId="9488" xr:uid="{00000000-0005-0000-0000-00005C190000}"/>
    <cellStyle name="Currency 10 3 3" xfId="9489" xr:uid="{00000000-0005-0000-0000-00005D190000}"/>
    <cellStyle name="Currency 10 4" xfId="5426" xr:uid="{00000000-0005-0000-0000-000057190000}"/>
    <cellStyle name="Currency 11" xfId="7" xr:uid="{00000000-0005-0000-0000-000003000000}"/>
    <cellStyle name="Currency 11 2" xfId="9490" xr:uid="{00000000-0005-0000-0000-00005F190000}"/>
    <cellStyle name="Currency 11 2 2" xfId="9491" xr:uid="{00000000-0005-0000-0000-000060190000}"/>
    <cellStyle name="Currency 11 2 2 2" xfId="9492" xr:uid="{00000000-0005-0000-0000-000061190000}"/>
    <cellStyle name="Currency 11 2 3" xfId="9493" xr:uid="{00000000-0005-0000-0000-000062190000}"/>
    <cellStyle name="Currency 11 2 3 2" xfId="9494" xr:uid="{00000000-0005-0000-0000-000063190000}"/>
    <cellStyle name="Currency 11 3" xfId="9495" xr:uid="{00000000-0005-0000-0000-000064190000}"/>
    <cellStyle name="Currency 11 4" xfId="5540" xr:uid="{00000000-0005-0000-0000-00005E190000}"/>
    <cellStyle name="Currency 12" xfId="430" xr:uid="{00000000-0005-0000-0000-000027010000}"/>
    <cellStyle name="Currency 12 2" xfId="9496" xr:uid="{00000000-0005-0000-0000-000066190000}"/>
    <cellStyle name="Currency 12 2 2" xfId="9497" xr:uid="{00000000-0005-0000-0000-000067190000}"/>
    <cellStyle name="Currency 12 2 2 2" xfId="9498" xr:uid="{00000000-0005-0000-0000-000068190000}"/>
    <cellStyle name="Currency 12 2 3" xfId="9499" xr:uid="{00000000-0005-0000-0000-000069190000}"/>
    <cellStyle name="Currency 12 3" xfId="9500" xr:uid="{00000000-0005-0000-0000-00006A190000}"/>
    <cellStyle name="Currency 12 3 2" xfId="9501" xr:uid="{00000000-0005-0000-0000-00006B190000}"/>
    <cellStyle name="Currency 12 4" xfId="9502" xr:uid="{00000000-0005-0000-0000-00006C190000}"/>
    <cellStyle name="Currency 12 4 2" xfId="9503" xr:uid="{00000000-0005-0000-0000-00006D190000}"/>
    <cellStyle name="Currency 12 4 3" xfId="9504" xr:uid="{00000000-0005-0000-0000-00006E190000}"/>
    <cellStyle name="Currency 12 5" xfId="9505" xr:uid="{00000000-0005-0000-0000-00006F190000}"/>
    <cellStyle name="Currency 12 6" xfId="5425" xr:uid="{00000000-0005-0000-0000-000065190000}"/>
    <cellStyle name="Currency 13" xfId="431" xr:uid="{00000000-0005-0000-0000-000028010000}"/>
    <cellStyle name="Currency 13 2" xfId="9506" xr:uid="{00000000-0005-0000-0000-000071190000}"/>
    <cellStyle name="Currency 13 2 2" xfId="9507" xr:uid="{00000000-0005-0000-0000-000072190000}"/>
    <cellStyle name="Currency 13 2 3" xfId="9508" xr:uid="{00000000-0005-0000-0000-000073190000}"/>
    <cellStyle name="Currency 13 3" xfId="9509" xr:uid="{00000000-0005-0000-0000-000074190000}"/>
    <cellStyle name="Currency 13 3 2" xfId="9510" xr:uid="{00000000-0005-0000-0000-000075190000}"/>
    <cellStyle name="Currency 13 3 2 2" xfId="9511" xr:uid="{00000000-0005-0000-0000-000076190000}"/>
    <cellStyle name="Currency 13 3 3" xfId="9512" xr:uid="{00000000-0005-0000-0000-000077190000}"/>
    <cellStyle name="Currency 13 3 3 2" xfId="9513" xr:uid="{00000000-0005-0000-0000-000078190000}"/>
    <cellStyle name="Currency 13 4" xfId="9514" xr:uid="{00000000-0005-0000-0000-000079190000}"/>
    <cellStyle name="Currency 13 5" xfId="5424" xr:uid="{00000000-0005-0000-0000-000070190000}"/>
    <cellStyle name="Currency 14" xfId="3" xr:uid="{00000000-0005-0000-0000-000004000000}"/>
    <cellStyle name="Currency 14 2" xfId="10" xr:uid="{00000000-0005-0000-0000-000005000000}"/>
    <cellStyle name="Currency 14 2 2" xfId="114" xr:uid="{00000000-0005-0000-0000-000005000000}"/>
    <cellStyle name="Currency 14 2 3" xfId="9515" xr:uid="{00000000-0005-0000-0000-00007B190000}"/>
    <cellStyle name="Currency 14 2 4" xfId="20534" xr:uid="{D913DE0A-108A-433C-B116-DECDA6596B39}"/>
    <cellStyle name="Currency 14 2 4 2" xfId="20541" xr:uid="{BF93F86E-A32B-44DA-9A2B-2BAFCE07B080}"/>
    <cellStyle name="Currency 14 2 4 2 2" xfId="20555" xr:uid="{CB7C8B19-1A10-4D03-B28B-3F30FCF1470A}"/>
    <cellStyle name="Currency 14 2 4 3" xfId="20550" xr:uid="{6434AF80-6473-4CDE-A6D1-D9E5EC911236}"/>
    <cellStyle name="Currency 14 3" xfId="60" xr:uid="{00000000-0005-0000-0000-000006000000}"/>
    <cellStyle name="Currency 14 3 2" xfId="162" xr:uid="{00000000-0005-0000-0000-000006000000}"/>
    <cellStyle name="Currency 14 3 2 2" xfId="20545" xr:uid="{BA0862C4-CD9A-45B2-A87C-4CFEE3005FE3}"/>
    <cellStyle name="Currency 14 3 3" xfId="9516" xr:uid="{00000000-0005-0000-0000-00007D190000}"/>
    <cellStyle name="Currency 14 3 4" xfId="20543" xr:uid="{63235F10-631D-41F8-A03B-F993C11C6D9B}"/>
    <cellStyle name="Currency 14 4" xfId="108" xr:uid="{00000000-0005-0000-0000-000004000000}"/>
    <cellStyle name="Currency 14 5" xfId="5423" xr:uid="{00000000-0005-0000-0000-00007A190000}"/>
    <cellStyle name="Currency 15" xfId="2926" xr:uid="{00000000-0005-0000-0000-00002E010000}"/>
    <cellStyle name="Currency 15 2" xfId="9517" xr:uid="{00000000-0005-0000-0000-000080190000}"/>
    <cellStyle name="Currency 15 2 2" xfId="9518" xr:uid="{00000000-0005-0000-0000-000081190000}"/>
    <cellStyle name="Currency 15 2 3" xfId="9519" xr:uid="{00000000-0005-0000-0000-000082190000}"/>
    <cellStyle name="Currency 15 3" xfId="9520" xr:uid="{00000000-0005-0000-0000-000083190000}"/>
    <cellStyle name="Currency 15 3 2" xfId="9521" xr:uid="{00000000-0005-0000-0000-000084190000}"/>
    <cellStyle name="Currency 15 4" xfId="9522" xr:uid="{00000000-0005-0000-0000-000085190000}"/>
    <cellStyle name="Currency 15 5" xfId="5422" xr:uid="{00000000-0005-0000-0000-00007F190000}"/>
    <cellStyle name="Currency 16" xfId="2916" xr:uid="{00000000-0005-0000-0000-00002F010000}"/>
    <cellStyle name="Currency 16 2" xfId="9523" xr:uid="{00000000-0005-0000-0000-000087190000}"/>
    <cellStyle name="Currency 16 2 2" xfId="9524" xr:uid="{00000000-0005-0000-0000-000088190000}"/>
    <cellStyle name="Currency 16 2 3" xfId="9525" xr:uid="{00000000-0005-0000-0000-000089190000}"/>
    <cellStyle name="Currency 16 3" xfId="9526" xr:uid="{00000000-0005-0000-0000-00008A190000}"/>
    <cellStyle name="Currency 16 3 2" xfId="9527" xr:uid="{00000000-0005-0000-0000-00008B190000}"/>
    <cellStyle name="Currency 16 4" xfId="9528" xr:uid="{00000000-0005-0000-0000-00008C190000}"/>
    <cellStyle name="Currency 16 5" xfId="5421" xr:uid="{00000000-0005-0000-0000-000086190000}"/>
    <cellStyle name="Currency 17" xfId="2914" xr:uid="{00000000-0005-0000-0000-000030010000}"/>
    <cellStyle name="Currency 17 2" xfId="9529" xr:uid="{00000000-0005-0000-0000-00008E190000}"/>
    <cellStyle name="Currency 17 2 2" xfId="9530" xr:uid="{00000000-0005-0000-0000-00008F190000}"/>
    <cellStyle name="Currency 17 3" xfId="9531" xr:uid="{00000000-0005-0000-0000-000090190000}"/>
    <cellStyle name="Currency 17 3 2" xfId="9532" xr:uid="{00000000-0005-0000-0000-000091190000}"/>
    <cellStyle name="Currency 17 3 3" xfId="9533" xr:uid="{00000000-0005-0000-0000-000092190000}"/>
    <cellStyle name="Currency 17 4" xfId="9534" xr:uid="{00000000-0005-0000-0000-000093190000}"/>
    <cellStyle name="Currency 17 5" xfId="5420" xr:uid="{00000000-0005-0000-0000-00008D190000}"/>
    <cellStyle name="Currency 18" xfId="2994" xr:uid="{00000000-0005-0000-0000-000031010000}"/>
    <cellStyle name="Currency 18 10" xfId="9535" xr:uid="{00000000-0005-0000-0000-000095190000}"/>
    <cellStyle name="Currency 18 10 2" xfId="9536" xr:uid="{00000000-0005-0000-0000-000096190000}"/>
    <cellStyle name="Currency 18 10 2 2" xfId="9537" xr:uid="{00000000-0005-0000-0000-000097190000}"/>
    <cellStyle name="Currency 18 10 3" xfId="9538" xr:uid="{00000000-0005-0000-0000-000098190000}"/>
    <cellStyle name="Currency 18 10 3 2" xfId="9539" xr:uid="{00000000-0005-0000-0000-000099190000}"/>
    <cellStyle name="Currency 18 11" xfId="9540" xr:uid="{00000000-0005-0000-0000-00009A190000}"/>
    <cellStyle name="Currency 18 11 2" xfId="9541" xr:uid="{00000000-0005-0000-0000-00009B190000}"/>
    <cellStyle name="Currency 18 12" xfId="9542" xr:uid="{00000000-0005-0000-0000-00009C190000}"/>
    <cellStyle name="Currency 18 2" xfId="9543" xr:uid="{00000000-0005-0000-0000-00009D190000}"/>
    <cellStyle name="Currency 18 2 10" xfId="9544" xr:uid="{00000000-0005-0000-0000-00009E190000}"/>
    <cellStyle name="Currency 18 2 10 2" xfId="9545" xr:uid="{00000000-0005-0000-0000-00009F190000}"/>
    <cellStyle name="Currency 18 2 2" xfId="9546" xr:uid="{00000000-0005-0000-0000-0000A0190000}"/>
    <cellStyle name="Currency 18 2 2 2" xfId="9547" xr:uid="{00000000-0005-0000-0000-0000A1190000}"/>
    <cellStyle name="Currency 18 2 2 2 2" xfId="9548" xr:uid="{00000000-0005-0000-0000-0000A2190000}"/>
    <cellStyle name="Currency 18 2 2 2 2 2" xfId="9549" xr:uid="{00000000-0005-0000-0000-0000A3190000}"/>
    <cellStyle name="Currency 18 2 2 2 3" xfId="9550" xr:uid="{00000000-0005-0000-0000-0000A4190000}"/>
    <cellStyle name="Currency 18 2 2 2 3 2" xfId="9551" xr:uid="{00000000-0005-0000-0000-0000A5190000}"/>
    <cellStyle name="Currency 18 2 2 2 4" xfId="9552" xr:uid="{00000000-0005-0000-0000-0000A6190000}"/>
    <cellStyle name="Currency 18 2 2 2 4 2" xfId="9553" xr:uid="{00000000-0005-0000-0000-0000A7190000}"/>
    <cellStyle name="Currency 18 2 2 2 5" xfId="9554" xr:uid="{00000000-0005-0000-0000-0000A8190000}"/>
    <cellStyle name="Currency 18 2 2 2 5 2" xfId="9555" xr:uid="{00000000-0005-0000-0000-0000A9190000}"/>
    <cellStyle name="Currency 18 2 2 2 5 2 2" xfId="9556" xr:uid="{00000000-0005-0000-0000-0000AA190000}"/>
    <cellStyle name="Currency 18 2 2 2 5 3" xfId="9557" xr:uid="{00000000-0005-0000-0000-0000AB190000}"/>
    <cellStyle name="Currency 18 2 2 2 5 3 2" xfId="9558" xr:uid="{00000000-0005-0000-0000-0000AC190000}"/>
    <cellStyle name="Currency 18 2 2 3" xfId="9559" xr:uid="{00000000-0005-0000-0000-0000AD190000}"/>
    <cellStyle name="Currency 18 2 2 3 2" xfId="9560" xr:uid="{00000000-0005-0000-0000-0000AE190000}"/>
    <cellStyle name="Currency 18 2 2 3 2 2" xfId="9561" xr:uid="{00000000-0005-0000-0000-0000AF190000}"/>
    <cellStyle name="Currency 18 2 2 3 2 3" xfId="9562" xr:uid="{00000000-0005-0000-0000-0000B0190000}"/>
    <cellStyle name="Currency 18 2 2 3 3" xfId="9563" xr:uid="{00000000-0005-0000-0000-0000B1190000}"/>
    <cellStyle name="Currency 18 2 2 3 4" xfId="9564" xr:uid="{00000000-0005-0000-0000-0000B2190000}"/>
    <cellStyle name="Currency 18 2 2 4" xfId="9565" xr:uid="{00000000-0005-0000-0000-0000B3190000}"/>
    <cellStyle name="Currency 18 2 2 4 2" xfId="9566" xr:uid="{00000000-0005-0000-0000-0000B4190000}"/>
    <cellStyle name="Currency 18 2 2 5" xfId="9567" xr:uid="{00000000-0005-0000-0000-0000B5190000}"/>
    <cellStyle name="Currency 18 2 2 5 2" xfId="9568" xr:uid="{00000000-0005-0000-0000-0000B6190000}"/>
    <cellStyle name="Currency 18 2 2 5 3" xfId="9569" xr:uid="{00000000-0005-0000-0000-0000B7190000}"/>
    <cellStyle name="Currency 18 2 2 5 4" xfId="9570" xr:uid="{00000000-0005-0000-0000-0000B8190000}"/>
    <cellStyle name="Currency 18 2 2 6" xfId="9571" xr:uid="{00000000-0005-0000-0000-0000B9190000}"/>
    <cellStyle name="Currency 18 2 2 6 2" xfId="9572" xr:uid="{00000000-0005-0000-0000-0000BA190000}"/>
    <cellStyle name="Currency 18 2 2 7" xfId="9573" xr:uid="{00000000-0005-0000-0000-0000BB190000}"/>
    <cellStyle name="Currency 18 2 2 7 2" xfId="9574" xr:uid="{00000000-0005-0000-0000-0000BC190000}"/>
    <cellStyle name="Currency 18 2 2 7 2 2" xfId="9575" xr:uid="{00000000-0005-0000-0000-0000BD190000}"/>
    <cellStyle name="Currency 18 2 2 7 3" xfId="9576" xr:uid="{00000000-0005-0000-0000-0000BE190000}"/>
    <cellStyle name="Currency 18 2 2 7 3 2" xfId="9577" xr:uid="{00000000-0005-0000-0000-0000BF190000}"/>
    <cellStyle name="Currency 18 2 2 8" xfId="9578" xr:uid="{00000000-0005-0000-0000-0000C0190000}"/>
    <cellStyle name="Currency 18 2 2 8 2" xfId="9579" xr:uid="{00000000-0005-0000-0000-0000C1190000}"/>
    <cellStyle name="Currency 18 2 3" xfId="9580" xr:uid="{00000000-0005-0000-0000-0000C2190000}"/>
    <cellStyle name="Currency 18 2 3 2" xfId="9581" xr:uid="{00000000-0005-0000-0000-0000C3190000}"/>
    <cellStyle name="Currency 18 2 3 3" xfId="9582" xr:uid="{00000000-0005-0000-0000-0000C4190000}"/>
    <cellStyle name="Currency 18 2 3 3 2" xfId="9583" xr:uid="{00000000-0005-0000-0000-0000C5190000}"/>
    <cellStyle name="Currency 18 2 3 4" xfId="9584" xr:uid="{00000000-0005-0000-0000-0000C6190000}"/>
    <cellStyle name="Currency 18 2 3 4 2" xfId="9585" xr:uid="{00000000-0005-0000-0000-0000C7190000}"/>
    <cellStyle name="Currency 18 2 3 5" xfId="9586" xr:uid="{00000000-0005-0000-0000-0000C8190000}"/>
    <cellStyle name="Currency 18 2 3 5 2" xfId="9587" xr:uid="{00000000-0005-0000-0000-0000C9190000}"/>
    <cellStyle name="Currency 18 2 3 6" xfId="9588" xr:uid="{00000000-0005-0000-0000-0000CA190000}"/>
    <cellStyle name="Currency 18 2 3 6 2" xfId="9589" xr:uid="{00000000-0005-0000-0000-0000CB190000}"/>
    <cellStyle name="Currency 18 2 3 6 2 2" xfId="9590" xr:uid="{00000000-0005-0000-0000-0000CC190000}"/>
    <cellStyle name="Currency 18 2 3 6 3" xfId="9591" xr:uid="{00000000-0005-0000-0000-0000CD190000}"/>
    <cellStyle name="Currency 18 2 3 6 3 2" xfId="9592" xr:uid="{00000000-0005-0000-0000-0000CE190000}"/>
    <cellStyle name="Currency 18 2 4" xfId="9593" xr:uid="{00000000-0005-0000-0000-0000CF190000}"/>
    <cellStyle name="Currency 18 2 5" xfId="9594" xr:uid="{00000000-0005-0000-0000-0000D0190000}"/>
    <cellStyle name="Currency 18 2 5 2" xfId="9595" xr:uid="{00000000-0005-0000-0000-0000D1190000}"/>
    <cellStyle name="Currency 18 2 5 2 2" xfId="9596" xr:uid="{00000000-0005-0000-0000-0000D2190000}"/>
    <cellStyle name="Currency 18 2 5 2 3" xfId="9597" xr:uid="{00000000-0005-0000-0000-0000D3190000}"/>
    <cellStyle name="Currency 18 2 5 3" xfId="9598" xr:uid="{00000000-0005-0000-0000-0000D4190000}"/>
    <cellStyle name="Currency 18 2 5 4" xfId="9599" xr:uid="{00000000-0005-0000-0000-0000D5190000}"/>
    <cellStyle name="Currency 18 2 6" xfId="9600" xr:uid="{00000000-0005-0000-0000-0000D6190000}"/>
    <cellStyle name="Currency 18 2 6 2" xfId="9601" xr:uid="{00000000-0005-0000-0000-0000D7190000}"/>
    <cellStyle name="Currency 18 2 7" xfId="9602" xr:uid="{00000000-0005-0000-0000-0000D8190000}"/>
    <cellStyle name="Currency 18 2 7 2" xfId="9603" xr:uid="{00000000-0005-0000-0000-0000D9190000}"/>
    <cellStyle name="Currency 18 2 7 3" xfId="9604" xr:uid="{00000000-0005-0000-0000-0000DA190000}"/>
    <cellStyle name="Currency 18 2 7 4" xfId="9605" xr:uid="{00000000-0005-0000-0000-0000DB190000}"/>
    <cellStyle name="Currency 18 2 8" xfId="9606" xr:uid="{00000000-0005-0000-0000-0000DC190000}"/>
    <cellStyle name="Currency 18 2 8 2" xfId="9607" xr:uid="{00000000-0005-0000-0000-0000DD190000}"/>
    <cellStyle name="Currency 18 2 9" xfId="9608" xr:uid="{00000000-0005-0000-0000-0000DE190000}"/>
    <cellStyle name="Currency 18 2 9 2" xfId="9609" xr:uid="{00000000-0005-0000-0000-0000DF190000}"/>
    <cellStyle name="Currency 18 2 9 2 2" xfId="9610" xr:uid="{00000000-0005-0000-0000-0000E0190000}"/>
    <cellStyle name="Currency 18 2 9 3" xfId="9611" xr:uid="{00000000-0005-0000-0000-0000E1190000}"/>
    <cellStyle name="Currency 18 2 9 3 2" xfId="9612" xr:uid="{00000000-0005-0000-0000-0000E2190000}"/>
    <cellStyle name="Currency 18 3" xfId="9613" xr:uid="{00000000-0005-0000-0000-0000E3190000}"/>
    <cellStyle name="Currency 18 3 2" xfId="9614" xr:uid="{00000000-0005-0000-0000-0000E4190000}"/>
    <cellStyle name="Currency 18 3 2 2" xfId="9615" xr:uid="{00000000-0005-0000-0000-0000E5190000}"/>
    <cellStyle name="Currency 18 3 2 2 2" xfId="9616" xr:uid="{00000000-0005-0000-0000-0000E6190000}"/>
    <cellStyle name="Currency 18 3 2 3" xfId="9617" xr:uid="{00000000-0005-0000-0000-0000E7190000}"/>
    <cellStyle name="Currency 18 3 2 3 2" xfId="9618" xr:uid="{00000000-0005-0000-0000-0000E8190000}"/>
    <cellStyle name="Currency 18 3 2 4" xfId="9619" xr:uid="{00000000-0005-0000-0000-0000E9190000}"/>
    <cellStyle name="Currency 18 3 2 4 2" xfId="9620" xr:uid="{00000000-0005-0000-0000-0000EA190000}"/>
    <cellStyle name="Currency 18 3 2 5" xfId="9621" xr:uid="{00000000-0005-0000-0000-0000EB190000}"/>
    <cellStyle name="Currency 18 3 2 5 2" xfId="9622" xr:uid="{00000000-0005-0000-0000-0000EC190000}"/>
    <cellStyle name="Currency 18 3 2 5 2 2" xfId="9623" xr:uid="{00000000-0005-0000-0000-0000ED190000}"/>
    <cellStyle name="Currency 18 3 2 5 3" xfId="9624" xr:uid="{00000000-0005-0000-0000-0000EE190000}"/>
    <cellStyle name="Currency 18 3 2 5 3 2" xfId="9625" xr:uid="{00000000-0005-0000-0000-0000EF190000}"/>
    <cellStyle name="Currency 18 3 3" xfId="9626" xr:uid="{00000000-0005-0000-0000-0000F0190000}"/>
    <cellStyle name="Currency 18 3 3 2" xfId="9627" xr:uid="{00000000-0005-0000-0000-0000F1190000}"/>
    <cellStyle name="Currency 18 3 3 2 2" xfId="9628" xr:uid="{00000000-0005-0000-0000-0000F2190000}"/>
    <cellStyle name="Currency 18 3 3 2 3" xfId="9629" xr:uid="{00000000-0005-0000-0000-0000F3190000}"/>
    <cellStyle name="Currency 18 3 3 3" xfId="9630" xr:uid="{00000000-0005-0000-0000-0000F4190000}"/>
    <cellStyle name="Currency 18 3 3 4" xfId="9631" xr:uid="{00000000-0005-0000-0000-0000F5190000}"/>
    <cellStyle name="Currency 18 3 4" xfId="9632" xr:uid="{00000000-0005-0000-0000-0000F6190000}"/>
    <cellStyle name="Currency 18 3 4 2" xfId="9633" xr:uid="{00000000-0005-0000-0000-0000F7190000}"/>
    <cellStyle name="Currency 18 3 5" xfId="9634" xr:uid="{00000000-0005-0000-0000-0000F8190000}"/>
    <cellStyle name="Currency 18 3 5 2" xfId="9635" xr:uid="{00000000-0005-0000-0000-0000F9190000}"/>
    <cellStyle name="Currency 18 3 5 3" xfId="9636" xr:uid="{00000000-0005-0000-0000-0000FA190000}"/>
    <cellStyle name="Currency 18 3 5 4" xfId="9637" xr:uid="{00000000-0005-0000-0000-0000FB190000}"/>
    <cellStyle name="Currency 18 3 6" xfId="9638" xr:uid="{00000000-0005-0000-0000-0000FC190000}"/>
    <cellStyle name="Currency 18 3 6 2" xfId="9639" xr:uid="{00000000-0005-0000-0000-0000FD190000}"/>
    <cellStyle name="Currency 18 3 7" xfId="9640" xr:uid="{00000000-0005-0000-0000-0000FE190000}"/>
    <cellStyle name="Currency 18 3 7 2" xfId="9641" xr:uid="{00000000-0005-0000-0000-0000FF190000}"/>
    <cellStyle name="Currency 18 3 7 2 2" xfId="9642" xr:uid="{00000000-0005-0000-0000-0000001A0000}"/>
    <cellStyle name="Currency 18 3 7 3" xfId="9643" xr:uid="{00000000-0005-0000-0000-0000011A0000}"/>
    <cellStyle name="Currency 18 3 7 3 2" xfId="9644" xr:uid="{00000000-0005-0000-0000-0000021A0000}"/>
    <cellStyle name="Currency 18 3 8" xfId="9645" xr:uid="{00000000-0005-0000-0000-0000031A0000}"/>
    <cellStyle name="Currency 18 3 8 2" xfId="9646" xr:uid="{00000000-0005-0000-0000-0000041A0000}"/>
    <cellStyle name="Currency 18 4" xfId="9647" xr:uid="{00000000-0005-0000-0000-0000051A0000}"/>
    <cellStyle name="Currency 18 4 2" xfId="9648" xr:uid="{00000000-0005-0000-0000-0000061A0000}"/>
    <cellStyle name="Currency 18 4 3" xfId="9649" xr:uid="{00000000-0005-0000-0000-0000071A0000}"/>
    <cellStyle name="Currency 18 4 3 2" xfId="9650" xr:uid="{00000000-0005-0000-0000-0000081A0000}"/>
    <cellStyle name="Currency 18 4 4" xfId="9651" xr:uid="{00000000-0005-0000-0000-0000091A0000}"/>
    <cellStyle name="Currency 18 4 4 2" xfId="9652" xr:uid="{00000000-0005-0000-0000-00000A1A0000}"/>
    <cellStyle name="Currency 18 4 4 3" xfId="9653" xr:uid="{00000000-0005-0000-0000-00000B1A0000}"/>
    <cellStyle name="Currency 18 4 4 4" xfId="9654" xr:uid="{00000000-0005-0000-0000-00000C1A0000}"/>
    <cellStyle name="Currency 18 4 5" xfId="9655" xr:uid="{00000000-0005-0000-0000-00000D1A0000}"/>
    <cellStyle name="Currency 18 4 5 2" xfId="9656" xr:uid="{00000000-0005-0000-0000-00000E1A0000}"/>
    <cellStyle name="Currency 18 4 6" xfId="9657" xr:uid="{00000000-0005-0000-0000-00000F1A0000}"/>
    <cellStyle name="Currency 18 4 6 2" xfId="9658" xr:uid="{00000000-0005-0000-0000-0000101A0000}"/>
    <cellStyle name="Currency 18 4 6 2 2" xfId="9659" xr:uid="{00000000-0005-0000-0000-0000111A0000}"/>
    <cellStyle name="Currency 18 4 6 3" xfId="9660" xr:uid="{00000000-0005-0000-0000-0000121A0000}"/>
    <cellStyle name="Currency 18 4 6 3 2" xfId="9661" xr:uid="{00000000-0005-0000-0000-0000131A0000}"/>
    <cellStyle name="Currency 18 4 7" xfId="9662" xr:uid="{00000000-0005-0000-0000-0000141A0000}"/>
    <cellStyle name="Currency 18 5" xfId="9663" xr:uid="{00000000-0005-0000-0000-0000151A0000}"/>
    <cellStyle name="Currency 18 6" xfId="9664" xr:uid="{00000000-0005-0000-0000-0000161A0000}"/>
    <cellStyle name="Currency 18 6 2" xfId="9665" xr:uid="{00000000-0005-0000-0000-0000171A0000}"/>
    <cellStyle name="Currency 18 6 2 2" xfId="9666" xr:uid="{00000000-0005-0000-0000-0000181A0000}"/>
    <cellStyle name="Currency 18 6 2 3" xfId="9667" xr:uid="{00000000-0005-0000-0000-0000191A0000}"/>
    <cellStyle name="Currency 18 6 3" xfId="9668" xr:uid="{00000000-0005-0000-0000-00001A1A0000}"/>
    <cellStyle name="Currency 18 6 4" xfId="9669" xr:uid="{00000000-0005-0000-0000-00001B1A0000}"/>
    <cellStyle name="Currency 18 7" xfId="9670" xr:uid="{00000000-0005-0000-0000-00001C1A0000}"/>
    <cellStyle name="Currency 18 7 2" xfId="9671" xr:uid="{00000000-0005-0000-0000-00001D1A0000}"/>
    <cellStyle name="Currency 18 8" xfId="9672" xr:uid="{00000000-0005-0000-0000-00001E1A0000}"/>
    <cellStyle name="Currency 18 8 2" xfId="9673" xr:uid="{00000000-0005-0000-0000-00001F1A0000}"/>
    <cellStyle name="Currency 18 8 3" xfId="9674" xr:uid="{00000000-0005-0000-0000-0000201A0000}"/>
    <cellStyle name="Currency 18 8 4" xfId="9675" xr:uid="{00000000-0005-0000-0000-0000211A0000}"/>
    <cellStyle name="Currency 18 9" xfId="9676" xr:uid="{00000000-0005-0000-0000-0000221A0000}"/>
    <cellStyle name="Currency 18 9 2" xfId="9677" xr:uid="{00000000-0005-0000-0000-0000231A0000}"/>
    <cellStyle name="Currency 19" xfId="2990" xr:uid="{00000000-0005-0000-0000-000032010000}"/>
    <cellStyle name="Currency 19 2" xfId="9678" xr:uid="{00000000-0005-0000-0000-0000251A0000}"/>
    <cellStyle name="Currency 19 2 2" xfId="9679" xr:uid="{00000000-0005-0000-0000-0000261A0000}"/>
    <cellStyle name="Currency 19 2 2 2" xfId="9680" xr:uid="{00000000-0005-0000-0000-0000271A0000}"/>
    <cellStyle name="Currency 19 2 2 3" xfId="9681" xr:uid="{00000000-0005-0000-0000-0000281A0000}"/>
    <cellStyle name="Currency 19 2 2 4" xfId="9682" xr:uid="{00000000-0005-0000-0000-0000291A0000}"/>
    <cellStyle name="Currency 19 2 3" xfId="9683" xr:uid="{00000000-0005-0000-0000-00002A1A0000}"/>
    <cellStyle name="Currency 19 2 3 2" xfId="9684" xr:uid="{00000000-0005-0000-0000-00002B1A0000}"/>
    <cellStyle name="Currency 19 2 4" xfId="9685" xr:uid="{00000000-0005-0000-0000-00002C1A0000}"/>
    <cellStyle name="Currency 19 2 5" xfId="9686" xr:uid="{00000000-0005-0000-0000-00002D1A0000}"/>
    <cellStyle name="Currency 19 2 5 2" xfId="9687" xr:uid="{00000000-0005-0000-0000-00002E1A0000}"/>
    <cellStyle name="Currency 19 2 6" xfId="9688" xr:uid="{00000000-0005-0000-0000-00002F1A0000}"/>
    <cellStyle name="Currency 19 2 6 2" xfId="9689" xr:uid="{00000000-0005-0000-0000-0000301A0000}"/>
    <cellStyle name="Currency 19 2 6 2 2" xfId="9690" xr:uid="{00000000-0005-0000-0000-0000311A0000}"/>
    <cellStyle name="Currency 19 2 6 3" xfId="9691" xr:uid="{00000000-0005-0000-0000-0000321A0000}"/>
    <cellStyle name="Currency 19 2 6 3 2" xfId="9692" xr:uid="{00000000-0005-0000-0000-0000331A0000}"/>
    <cellStyle name="Currency 19 2 7" xfId="9693" xr:uid="{00000000-0005-0000-0000-0000341A0000}"/>
    <cellStyle name="Currency 19 2 7 2" xfId="9694" xr:uid="{00000000-0005-0000-0000-0000351A0000}"/>
    <cellStyle name="Currency 19 2 8" xfId="9695" xr:uid="{00000000-0005-0000-0000-0000361A0000}"/>
    <cellStyle name="Currency 19 3" xfId="9696" xr:uid="{00000000-0005-0000-0000-0000371A0000}"/>
    <cellStyle name="Currency 19 3 2" xfId="9697" xr:uid="{00000000-0005-0000-0000-0000381A0000}"/>
    <cellStyle name="Currency 19 4" xfId="9698" xr:uid="{00000000-0005-0000-0000-0000391A0000}"/>
    <cellStyle name="Currency 19 4 2" xfId="9699" xr:uid="{00000000-0005-0000-0000-00003A1A0000}"/>
    <cellStyle name="Currency 19 5" xfId="9700" xr:uid="{00000000-0005-0000-0000-00003B1A0000}"/>
    <cellStyle name="Currency 19 5 2" xfId="9701" xr:uid="{00000000-0005-0000-0000-00003C1A0000}"/>
    <cellStyle name="Currency 19 6" xfId="9702" xr:uid="{00000000-0005-0000-0000-00003D1A0000}"/>
    <cellStyle name="Currency 19 6 2" xfId="9703" xr:uid="{00000000-0005-0000-0000-00003E1A0000}"/>
    <cellStyle name="Currency 19 6 2 2" xfId="9704" xr:uid="{00000000-0005-0000-0000-00003F1A0000}"/>
    <cellStyle name="Currency 19 6 3" xfId="9705" xr:uid="{00000000-0005-0000-0000-0000401A0000}"/>
    <cellStyle name="Currency 19 6 3 2" xfId="9706" xr:uid="{00000000-0005-0000-0000-0000411A0000}"/>
    <cellStyle name="Currency 19 7" xfId="20121" xr:uid="{00000000-0005-0000-0000-0000421A0000}"/>
    <cellStyle name="Currency 2" xfId="432" xr:uid="{00000000-0005-0000-0000-000033010000}"/>
    <cellStyle name="Currency 2 10" xfId="9707" xr:uid="{00000000-0005-0000-0000-0000441A0000}"/>
    <cellStyle name="Currency 2 10 2" xfId="9708" xr:uid="{00000000-0005-0000-0000-0000451A0000}"/>
    <cellStyle name="Currency 2 11" xfId="5496" xr:uid="{00000000-0005-0000-0000-0000431A0000}"/>
    <cellStyle name="Currency 2 2" xfId="433" xr:uid="{00000000-0005-0000-0000-000034010000}"/>
    <cellStyle name="Currency 2 2 2" xfId="434" xr:uid="{00000000-0005-0000-0000-000035010000}"/>
    <cellStyle name="Currency 2 2 2 2" xfId="9709" xr:uid="{00000000-0005-0000-0000-0000481A0000}"/>
    <cellStyle name="Currency 2 2 2 3" xfId="5418" xr:uid="{00000000-0005-0000-0000-0000471A0000}"/>
    <cellStyle name="Currency 2 2 3" xfId="9710" xr:uid="{00000000-0005-0000-0000-0000491A0000}"/>
    <cellStyle name="Currency 2 2 4" xfId="5419" xr:uid="{00000000-0005-0000-0000-0000461A0000}"/>
    <cellStyle name="Currency 2 3" xfId="15" xr:uid="{00000000-0005-0000-0000-000007000000}"/>
    <cellStyle name="Currency 2 3 2" xfId="9711" xr:uid="{00000000-0005-0000-0000-00004B1A0000}"/>
    <cellStyle name="Currency 2 3 2 2" xfId="9712" xr:uid="{00000000-0005-0000-0000-00004C1A0000}"/>
    <cellStyle name="Currency 2 3 3" xfId="5417" xr:uid="{00000000-0005-0000-0000-00004A1A0000}"/>
    <cellStyle name="Currency 2 4" xfId="5416" xr:uid="{00000000-0005-0000-0000-00004D1A0000}"/>
    <cellStyle name="Currency 2 4 2" xfId="9713" xr:uid="{00000000-0005-0000-0000-00004E1A0000}"/>
    <cellStyle name="Currency 2 5" xfId="5415" xr:uid="{00000000-0005-0000-0000-00004F1A0000}"/>
    <cellStyle name="Currency 2 5 2" xfId="9714" xr:uid="{00000000-0005-0000-0000-0000501A0000}"/>
    <cellStyle name="Currency 2 5 2 2" xfId="9715" xr:uid="{00000000-0005-0000-0000-0000511A0000}"/>
    <cellStyle name="Currency 2 5 2 2 2" xfId="9716" xr:uid="{00000000-0005-0000-0000-0000521A0000}"/>
    <cellStyle name="Currency 2 5 2 3" xfId="9717" xr:uid="{00000000-0005-0000-0000-0000531A0000}"/>
    <cellStyle name="Currency 2 5 2 4" xfId="9718" xr:uid="{00000000-0005-0000-0000-0000541A0000}"/>
    <cellStyle name="Currency 2 5 2 4 2" xfId="9719" xr:uid="{00000000-0005-0000-0000-0000551A0000}"/>
    <cellStyle name="Currency 2 5 2 5" xfId="9720" xr:uid="{00000000-0005-0000-0000-0000561A0000}"/>
    <cellStyle name="Currency 2 5 2 5 2" xfId="9721" xr:uid="{00000000-0005-0000-0000-0000571A0000}"/>
    <cellStyle name="Currency 2 5 2 5 2 2" xfId="9722" xr:uid="{00000000-0005-0000-0000-0000581A0000}"/>
    <cellStyle name="Currency 2 5 2 5 3" xfId="9723" xr:uid="{00000000-0005-0000-0000-0000591A0000}"/>
    <cellStyle name="Currency 2 5 2 5 3 2" xfId="9724" xr:uid="{00000000-0005-0000-0000-00005A1A0000}"/>
    <cellStyle name="Currency 2 5 2 6" xfId="9725" xr:uid="{00000000-0005-0000-0000-00005B1A0000}"/>
    <cellStyle name="Currency 2 5 2 7" xfId="9726" xr:uid="{00000000-0005-0000-0000-00005C1A0000}"/>
    <cellStyle name="Currency 2 5 3" xfId="9727" xr:uid="{00000000-0005-0000-0000-00005D1A0000}"/>
    <cellStyle name="Currency 2 5 3 2" xfId="9728" xr:uid="{00000000-0005-0000-0000-00005E1A0000}"/>
    <cellStyle name="Currency 2 5 3 3" xfId="9729" xr:uid="{00000000-0005-0000-0000-00005F1A0000}"/>
    <cellStyle name="Currency 2 5 3 4" xfId="9730" xr:uid="{00000000-0005-0000-0000-0000601A0000}"/>
    <cellStyle name="Currency 2 5 4" xfId="9731" xr:uid="{00000000-0005-0000-0000-0000611A0000}"/>
    <cellStyle name="Currency 2 5 4 2" xfId="9732" xr:uid="{00000000-0005-0000-0000-0000621A0000}"/>
    <cellStyle name="Currency 2 5 5" xfId="9733" xr:uid="{00000000-0005-0000-0000-0000631A0000}"/>
    <cellStyle name="Currency 2 5 6" xfId="9734" xr:uid="{00000000-0005-0000-0000-0000641A0000}"/>
    <cellStyle name="Currency 2 5 6 2" xfId="9735" xr:uid="{00000000-0005-0000-0000-0000651A0000}"/>
    <cellStyle name="Currency 2 5 7" xfId="9736" xr:uid="{00000000-0005-0000-0000-0000661A0000}"/>
    <cellStyle name="Currency 2 5 7 2" xfId="9737" xr:uid="{00000000-0005-0000-0000-0000671A0000}"/>
    <cellStyle name="Currency 2 5 7 2 2" xfId="9738" xr:uid="{00000000-0005-0000-0000-0000681A0000}"/>
    <cellStyle name="Currency 2 5 7 3" xfId="9739" xr:uid="{00000000-0005-0000-0000-0000691A0000}"/>
    <cellStyle name="Currency 2 5 7 3 2" xfId="9740" xr:uid="{00000000-0005-0000-0000-00006A1A0000}"/>
    <cellStyle name="Currency 2 5 8" xfId="9741" xr:uid="{00000000-0005-0000-0000-00006B1A0000}"/>
    <cellStyle name="Currency 2 5 9" xfId="9742" xr:uid="{00000000-0005-0000-0000-00006C1A0000}"/>
    <cellStyle name="Currency 2 6" xfId="9743" xr:uid="{00000000-0005-0000-0000-00006D1A0000}"/>
    <cellStyle name="Currency 2 6 2" xfId="9744" xr:uid="{00000000-0005-0000-0000-00006E1A0000}"/>
    <cellStyle name="Currency 2 6 2 2" xfId="9745" xr:uid="{00000000-0005-0000-0000-00006F1A0000}"/>
    <cellStyle name="Currency 2 6 2 2 2" xfId="9746" xr:uid="{00000000-0005-0000-0000-0000701A0000}"/>
    <cellStyle name="Currency 2 6 2 3" xfId="9747" xr:uid="{00000000-0005-0000-0000-0000711A0000}"/>
    <cellStyle name="Currency 2 6 2 4" xfId="9748" xr:uid="{00000000-0005-0000-0000-0000721A0000}"/>
    <cellStyle name="Currency 2 6 2 4 2" xfId="9749" xr:uid="{00000000-0005-0000-0000-0000731A0000}"/>
    <cellStyle name="Currency 2 6 2 5" xfId="9750" xr:uid="{00000000-0005-0000-0000-0000741A0000}"/>
    <cellStyle name="Currency 2 6 2 5 2" xfId="9751" xr:uid="{00000000-0005-0000-0000-0000751A0000}"/>
    <cellStyle name="Currency 2 6 2 5 2 2" xfId="9752" xr:uid="{00000000-0005-0000-0000-0000761A0000}"/>
    <cellStyle name="Currency 2 6 2 5 3" xfId="9753" xr:uid="{00000000-0005-0000-0000-0000771A0000}"/>
    <cellStyle name="Currency 2 6 2 5 3 2" xfId="9754" xr:uid="{00000000-0005-0000-0000-0000781A0000}"/>
    <cellStyle name="Currency 2 6 2 6" xfId="9755" xr:uid="{00000000-0005-0000-0000-0000791A0000}"/>
    <cellStyle name="Currency 2 6 2 7" xfId="9756" xr:uid="{00000000-0005-0000-0000-00007A1A0000}"/>
    <cellStyle name="Currency 2 6 3" xfId="9757" xr:uid="{00000000-0005-0000-0000-00007B1A0000}"/>
    <cellStyle name="Currency 2 6 3 2" xfId="9758" xr:uid="{00000000-0005-0000-0000-00007C1A0000}"/>
    <cellStyle name="Currency 2 6 4" xfId="9759" xr:uid="{00000000-0005-0000-0000-00007D1A0000}"/>
    <cellStyle name="Currency 2 6 4 2" xfId="9760" xr:uid="{00000000-0005-0000-0000-00007E1A0000}"/>
    <cellStyle name="Currency 2 6 5" xfId="9761" xr:uid="{00000000-0005-0000-0000-00007F1A0000}"/>
    <cellStyle name="Currency 2 6 6" xfId="9762" xr:uid="{00000000-0005-0000-0000-0000801A0000}"/>
    <cellStyle name="Currency 2 6 6 2" xfId="9763" xr:uid="{00000000-0005-0000-0000-0000811A0000}"/>
    <cellStyle name="Currency 2 6 7" xfId="9764" xr:uid="{00000000-0005-0000-0000-0000821A0000}"/>
    <cellStyle name="Currency 2 6 7 2" xfId="9765" xr:uid="{00000000-0005-0000-0000-0000831A0000}"/>
    <cellStyle name="Currency 2 6 7 2 2" xfId="9766" xr:uid="{00000000-0005-0000-0000-0000841A0000}"/>
    <cellStyle name="Currency 2 6 7 3" xfId="9767" xr:uid="{00000000-0005-0000-0000-0000851A0000}"/>
    <cellStyle name="Currency 2 6 7 3 2" xfId="9768" xr:uid="{00000000-0005-0000-0000-0000861A0000}"/>
    <cellStyle name="Currency 2 6 8" xfId="9769" xr:uid="{00000000-0005-0000-0000-0000871A0000}"/>
    <cellStyle name="Currency 2 6 9" xfId="9770" xr:uid="{00000000-0005-0000-0000-0000881A0000}"/>
    <cellStyle name="Currency 2 7" xfId="9771" xr:uid="{00000000-0005-0000-0000-0000891A0000}"/>
    <cellStyle name="Currency 2 7 2" xfId="9772" xr:uid="{00000000-0005-0000-0000-00008A1A0000}"/>
    <cellStyle name="Currency 2 7 2 2" xfId="9773" xr:uid="{00000000-0005-0000-0000-00008B1A0000}"/>
    <cellStyle name="Currency 2 7 2 2 2" xfId="9774" xr:uid="{00000000-0005-0000-0000-00008C1A0000}"/>
    <cellStyle name="Currency 2 7 2 3" xfId="9775" xr:uid="{00000000-0005-0000-0000-00008D1A0000}"/>
    <cellStyle name="Currency 2 7 2 4" xfId="9776" xr:uid="{00000000-0005-0000-0000-00008E1A0000}"/>
    <cellStyle name="Currency 2 7 2 4 2" xfId="9777" xr:uid="{00000000-0005-0000-0000-00008F1A0000}"/>
    <cellStyle name="Currency 2 7 2 5" xfId="9778" xr:uid="{00000000-0005-0000-0000-0000901A0000}"/>
    <cellStyle name="Currency 2 7 2 5 2" xfId="9779" xr:uid="{00000000-0005-0000-0000-0000911A0000}"/>
    <cellStyle name="Currency 2 7 2 5 2 2" xfId="9780" xr:uid="{00000000-0005-0000-0000-0000921A0000}"/>
    <cellStyle name="Currency 2 7 2 5 3" xfId="9781" xr:uid="{00000000-0005-0000-0000-0000931A0000}"/>
    <cellStyle name="Currency 2 7 2 5 3 2" xfId="9782" xr:uid="{00000000-0005-0000-0000-0000941A0000}"/>
    <cellStyle name="Currency 2 7 2 6" xfId="9783" xr:uid="{00000000-0005-0000-0000-0000951A0000}"/>
    <cellStyle name="Currency 2 7 2 7" xfId="9784" xr:uid="{00000000-0005-0000-0000-0000961A0000}"/>
    <cellStyle name="Currency 2 7 3" xfId="9785" xr:uid="{00000000-0005-0000-0000-0000971A0000}"/>
    <cellStyle name="Currency 2 7 3 2" xfId="9786" xr:uid="{00000000-0005-0000-0000-0000981A0000}"/>
    <cellStyle name="Currency 2 7 4" xfId="9787" xr:uid="{00000000-0005-0000-0000-0000991A0000}"/>
    <cellStyle name="Currency 2 7 4 2" xfId="9788" xr:uid="{00000000-0005-0000-0000-00009A1A0000}"/>
    <cellStyle name="Currency 2 7 5" xfId="9789" xr:uid="{00000000-0005-0000-0000-00009B1A0000}"/>
    <cellStyle name="Currency 2 7 6" xfId="9790" xr:uid="{00000000-0005-0000-0000-00009C1A0000}"/>
    <cellStyle name="Currency 2 7 6 2" xfId="9791" xr:uid="{00000000-0005-0000-0000-00009D1A0000}"/>
    <cellStyle name="Currency 2 7 7" xfId="9792" xr:uid="{00000000-0005-0000-0000-00009E1A0000}"/>
    <cellStyle name="Currency 2 7 7 2" xfId="9793" xr:uid="{00000000-0005-0000-0000-00009F1A0000}"/>
    <cellStyle name="Currency 2 7 7 2 2" xfId="9794" xr:uid="{00000000-0005-0000-0000-0000A01A0000}"/>
    <cellStyle name="Currency 2 7 7 3" xfId="9795" xr:uid="{00000000-0005-0000-0000-0000A11A0000}"/>
    <cellStyle name="Currency 2 7 7 3 2" xfId="9796" xr:uid="{00000000-0005-0000-0000-0000A21A0000}"/>
    <cellStyle name="Currency 2 7 8" xfId="9797" xr:uid="{00000000-0005-0000-0000-0000A31A0000}"/>
    <cellStyle name="Currency 2 7 9" xfId="9798" xr:uid="{00000000-0005-0000-0000-0000A41A0000}"/>
    <cellStyle name="Currency 2 8" xfId="9799" xr:uid="{00000000-0005-0000-0000-0000A51A0000}"/>
    <cellStyle name="Currency 2 8 2" xfId="9800" xr:uid="{00000000-0005-0000-0000-0000A61A0000}"/>
    <cellStyle name="Currency 2 8 2 2" xfId="9801" xr:uid="{00000000-0005-0000-0000-0000A71A0000}"/>
    <cellStyle name="Currency 2 8 2 2 2" xfId="9802" xr:uid="{00000000-0005-0000-0000-0000A81A0000}"/>
    <cellStyle name="Currency 2 8 2 3" xfId="9803" xr:uid="{00000000-0005-0000-0000-0000A91A0000}"/>
    <cellStyle name="Currency 2 8 2 4" xfId="9804" xr:uid="{00000000-0005-0000-0000-0000AA1A0000}"/>
    <cellStyle name="Currency 2 8 2 4 2" xfId="9805" xr:uid="{00000000-0005-0000-0000-0000AB1A0000}"/>
    <cellStyle name="Currency 2 8 2 5" xfId="9806" xr:uid="{00000000-0005-0000-0000-0000AC1A0000}"/>
    <cellStyle name="Currency 2 8 2 5 2" xfId="9807" xr:uid="{00000000-0005-0000-0000-0000AD1A0000}"/>
    <cellStyle name="Currency 2 8 2 5 2 2" xfId="9808" xr:uid="{00000000-0005-0000-0000-0000AE1A0000}"/>
    <cellStyle name="Currency 2 8 2 5 3" xfId="9809" xr:uid="{00000000-0005-0000-0000-0000AF1A0000}"/>
    <cellStyle name="Currency 2 8 2 5 3 2" xfId="9810" xr:uid="{00000000-0005-0000-0000-0000B01A0000}"/>
    <cellStyle name="Currency 2 8 2 6" xfId="9811" xr:uid="{00000000-0005-0000-0000-0000B11A0000}"/>
    <cellStyle name="Currency 2 8 2 7" xfId="9812" xr:uid="{00000000-0005-0000-0000-0000B21A0000}"/>
    <cellStyle name="Currency 2 8 3" xfId="9813" xr:uid="{00000000-0005-0000-0000-0000B31A0000}"/>
    <cellStyle name="Currency 2 8 3 2" xfId="9814" xr:uid="{00000000-0005-0000-0000-0000B41A0000}"/>
    <cellStyle name="Currency 2 8 4" xfId="9815" xr:uid="{00000000-0005-0000-0000-0000B51A0000}"/>
    <cellStyle name="Currency 2 8 4 2" xfId="9816" xr:uid="{00000000-0005-0000-0000-0000B61A0000}"/>
    <cellStyle name="Currency 2 8 5" xfId="9817" xr:uid="{00000000-0005-0000-0000-0000B71A0000}"/>
    <cellStyle name="Currency 2 8 6" xfId="9818" xr:uid="{00000000-0005-0000-0000-0000B81A0000}"/>
    <cellStyle name="Currency 2 8 6 2" xfId="9819" xr:uid="{00000000-0005-0000-0000-0000B91A0000}"/>
    <cellStyle name="Currency 2 8 7" xfId="9820" xr:uid="{00000000-0005-0000-0000-0000BA1A0000}"/>
    <cellStyle name="Currency 2 8 7 2" xfId="9821" xr:uid="{00000000-0005-0000-0000-0000BB1A0000}"/>
    <cellStyle name="Currency 2 8 7 2 2" xfId="9822" xr:uid="{00000000-0005-0000-0000-0000BC1A0000}"/>
    <cellStyle name="Currency 2 8 7 3" xfId="9823" xr:uid="{00000000-0005-0000-0000-0000BD1A0000}"/>
    <cellStyle name="Currency 2 8 7 3 2" xfId="9824" xr:uid="{00000000-0005-0000-0000-0000BE1A0000}"/>
    <cellStyle name="Currency 2 8 8" xfId="9825" xr:uid="{00000000-0005-0000-0000-0000BF1A0000}"/>
    <cellStyle name="Currency 2 8 9" xfId="9826" xr:uid="{00000000-0005-0000-0000-0000C01A0000}"/>
    <cellStyle name="Currency 2 9" xfId="9827" xr:uid="{00000000-0005-0000-0000-0000C11A0000}"/>
    <cellStyle name="Currency 2 9 2" xfId="9828" xr:uid="{00000000-0005-0000-0000-0000C21A0000}"/>
    <cellStyle name="Currency 20" xfId="2987" xr:uid="{00000000-0005-0000-0000-000037010000}"/>
    <cellStyle name="Currency 20 10" xfId="9829" xr:uid="{00000000-0005-0000-0000-0000C31A0000}"/>
    <cellStyle name="Currency 20 2" xfId="9830" xr:uid="{00000000-0005-0000-0000-0000C41A0000}"/>
    <cellStyle name="Currency 20 2 2" xfId="9831" xr:uid="{00000000-0005-0000-0000-0000C51A0000}"/>
    <cellStyle name="Currency 20 2 2 2" xfId="9832" xr:uid="{00000000-0005-0000-0000-0000C61A0000}"/>
    <cellStyle name="Currency 20 2 2 3" xfId="9833" xr:uid="{00000000-0005-0000-0000-0000C71A0000}"/>
    <cellStyle name="Currency 20 2 2 4" xfId="9834" xr:uid="{00000000-0005-0000-0000-0000C81A0000}"/>
    <cellStyle name="Currency 20 2 3" xfId="9835" xr:uid="{00000000-0005-0000-0000-0000C91A0000}"/>
    <cellStyle name="Currency 20 2 4" xfId="9836" xr:uid="{00000000-0005-0000-0000-0000CA1A0000}"/>
    <cellStyle name="Currency 20 2 4 2" xfId="9837" xr:uid="{00000000-0005-0000-0000-0000CB1A0000}"/>
    <cellStyle name="Currency 20 2 5" xfId="9838" xr:uid="{00000000-0005-0000-0000-0000CC1A0000}"/>
    <cellStyle name="Currency 20 2 5 2" xfId="9839" xr:uid="{00000000-0005-0000-0000-0000CD1A0000}"/>
    <cellStyle name="Currency 20 2 5 2 2" xfId="9840" xr:uid="{00000000-0005-0000-0000-0000CE1A0000}"/>
    <cellStyle name="Currency 20 2 5 3" xfId="9841" xr:uid="{00000000-0005-0000-0000-0000CF1A0000}"/>
    <cellStyle name="Currency 20 2 5 3 2" xfId="9842" xr:uid="{00000000-0005-0000-0000-0000D01A0000}"/>
    <cellStyle name="Currency 20 2 6" xfId="9843" xr:uid="{00000000-0005-0000-0000-0000D11A0000}"/>
    <cellStyle name="Currency 20 2 6 2" xfId="9844" xr:uid="{00000000-0005-0000-0000-0000D21A0000}"/>
    <cellStyle name="Currency 20 2 7" xfId="9845" xr:uid="{00000000-0005-0000-0000-0000D31A0000}"/>
    <cellStyle name="Currency 20 3" xfId="9846" xr:uid="{00000000-0005-0000-0000-0000D41A0000}"/>
    <cellStyle name="Currency 20 3 2" xfId="9847" xr:uid="{00000000-0005-0000-0000-0000D51A0000}"/>
    <cellStyle name="Currency 20 4" xfId="9848" xr:uid="{00000000-0005-0000-0000-0000D61A0000}"/>
    <cellStyle name="Currency 20 4 2" xfId="9849" xr:uid="{00000000-0005-0000-0000-0000D71A0000}"/>
    <cellStyle name="Currency 20 5" xfId="9850" xr:uid="{00000000-0005-0000-0000-0000D81A0000}"/>
    <cellStyle name="Currency 20 6" xfId="9851" xr:uid="{00000000-0005-0000-0000-0000D91A0000}"/>
    <cellStyle name="Currency 20 6 2" xfId="9852" xr:uid="{00000000-0005-0000-0000-0000DA1A0000}"/>
    <cellStyle name="Currency 20 7" xfId="9853" xr:uid="{00000000-0005-0000-0000-0000DB1A0000}"/>
    <cellStyle name="Currency 20 7 2" xfId="9854" xr:uid="{00000000-0005-0000-0000-0000DC1A0000}"/>
    <cellStyle name="Currency 20 7 2 2" xfId="9855" xr:uid="{00000000-0005-0000-0000-0000DD1A0000}"/>
    <cellStyle name="Currency 20 7 3" xfId="9856" xr:uid="{00000000-0005-0000-0000-0000DE1A0000}"/>
    <cellStyle name="Currency 20 7 3 2" xfId="9857" xr:uid="{00000000-0005-0000-0000-0000DF1A0000}"/>
    <cellStyle name="Currency 20 8" xfId="9858" xr:uid="{00000000-0005-0000-0000-0000E01A0000}"/>
    <cellStyle name="Currency 20 8 2" xfId="9859" xr:uid="{00000000-0005-0000-0000-0000E11A0000}"/>
    <cellStyle name="Currency 20 9" xfId="9860" xr:uid="{00000000-0005-0000-0000-0000E21A0000}"/>
    <cellStyle name="Currency 21" xfId="2984" xr:uid="{00000000-0005-0000-0000-000038010000}"/>
    <cellStyle name="Currency 21 10" xfId="9861" xr:uid="{00000000-0005-0000-0000-0000E31A0000}"/>
    <cellStyle name="Currency 21 2" xfId="9862" xr:uid="{00000000-0005-0000-0000-0000E41A0000}"/>
    <cellStyle name="Currency 21 2 2" xfId="9863" xr:uid="{00000000-0005-0000-0000-0000E51A0000}"/>
    <cellStyle name="Currency 21 2 2 2" xfId="9864" xr:uid="{00000000-0005-0000-0000-0000E61A0000}"/>
    <cellStyle name="Currency 21 2 2 3" xfId="9865" xr:uid="{00000000-0005-0000-0000-0000E71A0000}"/>
    <cellStyle name="Currency 21 2 2 4" xfId="9866" xr:uid="{00000000-0005-0000-0000-0000E81A0000}"/>
    <cellStyle name="Currency 21 2 3" xfId="9867" xr:uid="{00000000-0005-0000-0000-0000E91A0000}"/>
    <cellStyle name="Currency 21 2 4" xfId="9868" xr:uid="{00000000-0005-0000-0000-0000EA1A0000}"/>
    <cellStyle name="Currency 21 2 4 2" xfId="9869" xr:uid="{00000000-0005-0000-0000-0000EB1A0000}"/>
    <cellStyle name="Currency 21 2 5" xfId="9870" xr:uid="{00000000-0005-0000-0000-0000EC1A0000}"/>
    <cellStyle name="Currency 21 2 5 2" xfId="9871" xr:uid="{00000000-0005-0000-0000-0000ED1A0000}"/>
    <cellStyle name="Currency 21 2 5 2 2" xfId="9872" xr:uid="{00000000-0005-0000-0000-0000EE1A0000}"/>
    <cellStyle name="Currency 21 2 5 3" xfId="9873" xr:uid="{00000000-0005-0000-0000-0000EF1A0000}"/>
    <cellStyle name="Currency 21 2 5 3 2" xfId="9874" xr:uid="{00000000-0005-0000-0000-0000F01A0000}"/>
    <cellStyle name="Currency 21 2 6" xfId="9875" xr:uid="{00000000-0005-0000-0000-0000F11A0000}"/>
    <cellStyle name="Currency 21 2 6 2" xfId="9876" xr:uid="{00000000-0005-0000-0000-0000F21A0000}"/>
    <cellStyle name="Currency 21 2 7" xfId="9877" xr:uid="{00000000-0005-0000-0000-0000F31A0000}"/>
    <cellStyle name="Currency 21 3" xfId="9878" xr:uid="{00000000-0005-0000-0000-0000F41A0000}"/>
    <cellStyle name="Currency 21 3 2" xfId="9879" xr:uid="{00000000-0005-0000-0000-0000F51A0000}"/>
    <cellStyle name="Currency 21 4" xfId="9880" xr:uid="{00000000-0005-0000-0000-0000F61A0000}"/>
    <cellStyle name="Currency 21 4 2" xfId="9881" xr:uid="{00000000-0005-0000-0000-0000F71A0000}"/>
    <cellStyle name="Currency 21 5" xfId="9882" xr:uid="{00000000-0005-0000-0000-0000F81A0000}"/>
    <cellStyle name="Currency 21 6" xfId="9883" xr:uid="{00000000-0005-0000-0000-0000F91A0000}"/>
    <cellStyle name="Currency 21 6 2" xfId="9884" xr:uid="{00000000-0005-0000-0000-0000FA1A0000}"/>
    <cellStyle name="Currency 21 7" xfId="9885" xr:uid="{00000000-0005-0000-0000-0000FB1A0000}"/>
    <cellStyle name="Currency 21 7 2" xfId="9886" xr:uid="{00000000-0005-0000-0000-0000FC1A0000}"/>
    <cellStyle name="Currency 21 7 2 2" xfId="9887" xr:uid="{00000000-0005-0000-0000-0000FD1A0000}"/>
    <cellStyle name="Currency 21 7 3" xfId="9888" xr:uid="{00000000-0005-0000-0000-0000FE1A0000}"/>
    <cellStyle name="Currency 21 7 3 2" xfId="9889" xr:uid="{00000000-0005-0000-0000-0000FF1A0000}"/>
    <cellStyle name="Currency 21 8" xfId="9890" xr:uid="{00000000-0005-0000-0000-0000001B0000}"/>
    <cellStyle name="Currency 21 8 2" xfId="9891" xr:uid="{00000000-0005-0000-0000-0000011B0000}"/>
    <cellStyle name="Currency 21 9" xfId="9892" xr:uid="{00000000-0005-0000-0000-0000021B0000}"/>
    <cellStyle name="Currency 22" xfId="2981" xr:uid="{00000000-0005-0000-0000-000039010000}"/>
    <cellStyle name="Currency 22 10" xfId="9893" xr:uid="{00000000-0005-0000-0000-0000031B0000}"/>
    <cellStyle name="Currency 22 2" xfId="9894" xr:uid="{00000000-0005-0000-0000-0000041B0000}"/>
    <cellStyle name="Currency 22 2 2" xfId="9895" xr:uid="{00000000-0005-0000-0000-0000051B0000}"/>
    <cellStyle name="Currency 22 2 2 2" xfId="9896" xr:uid="{00000000-0005-0000-0000-0000061B0000}"/>
    <cellStyle name="Currency 22 2 2 3" xfId="9897" xr:uid="{00000000-0005-0000-0000-0000071B0000}"/>
    <cellStyle name="Currency 22 2 2 4" xfId="9898" xr:uid="{00000000-0005-0000-0000-0000081B0000}"/>
    <cellStyle name="Currency 22 2 3" xfId="9899" xr:uid="{00000000-0005-0000-0000-0000091B0000}"/>
    <cellStyle name="Currency 22 2 4" xfId="9900" xr:uid="{00000000-0005-0000-0000-00000A1B0000}"/>
    <cellStyle name="Currency 22 2 4 2" xfId="9901" xr:uid="{00000000-0005-0000-0000-00000B1B0000}"/>
    <cellStyle name="Currency 22 2 5" xfId="9902" xr:uid="{00000000-0005-0000-0000-00000C1B0000}"/>
    <cellStyle name="Currency 22 2 5 2" xfId="9903" xr:uid="{00000000-0005-0000-0000-00000D1B0000}"/>
    <cellStyle name="Currency 22 2 5 2 2" xfId="9904" xr:uid="{00000000-0005-0000-0000-00000E1B0000}"/>
    <cellStyle name="Currency 22 2 5 3" xfId="9905" xr:uid="{00000000-0005-0000-0000-00000F1B0000}"/>
    <cellStyle name="Currency 22 2 5 3 2" xfId="9906" xr:uid="{00000000-0005-0000-0000-0000101B0000}"/>
    <cellStyle name="Currency 22 2 6" xfId="9907" xr:uid="{00000000-0005-0000-0000-0000111B0000}"/>
    <cellStyle name="Currency 22 2 7" xfId="9908" xr:uid="{00000000-0005-0000-0000-0000121B0000}"/>
    <cellStyle name="Currency 22 3" xfId="9909" xr:uid="{00000000-0005-0000-0000-0000131B0000}"/>
    <cellStyle name="Currency 22 3 2" xfId="9910" xr:uid="{00000000-0005-0000-0000-0000141B0000}"/>
    <cellStyle name="Currency 22 4" xfId="9911" xr:uid="{00000000-0005-0000-0000-0000151B0000}"/>
    <cellStyle name="Currency 22 4 2" xfId="9912" xr:uid="{00000000-0005-0000-0000-0000161B0000}"/>
    <cellStyle name="Currency 22 5" xfId="9913" xr:uid="{00000000-0005-0000-0000-0000171B0000}"/>
    <cellStyle name="Currency 22 6" xfId="9914" xr:uid="{00000000-0005-0000-0000-0000181B0000}"/>
    <cellStyle name="Currency 22 6 2" xfId="9915" xr:uid="{00000000-0005-0000-0000-0000191B0000}"/>
    <cellStyle name="Currency 22 7" xfId="9916" xr:uid="{00000000-0005-0000-0000-00001A1B0000}"/>
    <cellStyle name="Currency 22 7 2" xfId="9917" xr:uid="{00000000-0005-0000-0000-00001B1B0000}"/>
    <cellStyle name="Currency 22 7 2 2" xfId="9918" xr:uid="{00000000-0005-0000-0000-00001C1B0000}"/>
    <cellStyle name="Currency 22 7 3" xfId="9919" xr:uid="{00000000-0005-0000-0000-00001D1B0000}"/>
    <cellStyle name="Currency 22 7 3 2" xfId="9920" xr:uid="{00000000-0005-0000-0000-00001E1B0000}"/>
    <cellStyle name="Currency 22 8" xfId="9921" xr:uid="{00000000-0005-0000-0000-00001F1B0000}"/>
    <cellStyle name="Currency 22 9" xfId="9922" xr:uid="{00000000-0005-0000-0000-0000201B0000}"/>
    <cellStyle name="Currency 23" xfId="2978" xr:uid="{00000000-0005-0000-0000-00003A010000}"/>
    <cellStyle name="Currency 23 2" xfId="9924" xr:uid="{00000000-0005-0000-0000-0000221B0000}"/>
    <cellStyle name="Currency 23 3" xfId="9925" xr:uid="{00000000-0005-0000-0000-0000231B0000}"/>
    <cellStyle name="Currency 23 4" xfId="9923" xr:uid="{00000000-0005-0000-0000-0000211B0000}"/>
    <cellStyle name="Currency 24" xfId="2975" xr:uid="{00000000-0005-0000-0000-00003B010000}"/>
    <cellStyle name="Currency 24 2" xfId="9926" xr:uid="{00000000-0005-0000-0000-0000241B0000}"/>
    <cellStyle name="Currency 25" xfId="2973" xr:uid="{00000000-0005-0000-0000-00003C010000}"/>
    <cellStyle name="Currency 25 2" xfId="9927" xr:uid="{00000000-0005-0000-0000-0000261B0000}"/>
    <cellStyle name="Currency 25 2 2" xfId="9928" xr:uid="{00000000-0005-0000-0000-0000271B0000}"/>
    <cellStyle name="Currency 25 3" xfId="9929" xr:uid="{00000000-0005-0000-0000-0000281B0000}"/>
    <cellStyle name="Currency 26" xfId="2966" xr:uid="{00000000-0005-0000-0000-00003D010000}"/>
    <cellStyle name="Currency 26 2" xfId="9930" xr:uid="{00000000-0005-0000-0000-00002A1B0000}"/>
    <cellStyle name="Currency 27" xfId="2963" xr:uid="{00000000-0005-0000-0000-00003E010000}"/>
    <cellStyle name="Currency 27 2" xfId="9931" xr:uid="{00000000-0005-0000-0000-00002C1B0000}"/>
    <cellStyle name="Currency 27 3" xfId="5287" xr:uid="{00000000-0005-0000-0000-00002B1B0000}"/>
    <cellStyle name="Currency 28" xfId="2960" xr:uid="{00000000-0005-0000-0000-00003F010000}"/>
    <cellStyle name="Currency 28 2" xfId="9932" xr:uid="{00000000-0005-0000-0000-00002D1B0000}"/>
    <cellStyle name="Currency 29" xfId="2957" xr:uid="{00000000-0005-0000-0000-000040010000}"/>
    <cellStyle name="Currency 29 2" xfId="9933" xr:uid="{00000000-0005-0000-0000-00002E1B0000}"/>
    <cellStyle name="Currency 3" xfId="436" xr:uid="{00000000-0005-0000-0000-000041010000}"/>
    <cellStyle name="Currency 3 10" xfId="9934" xr:uid="{00000000-0005-0000-0000-0000301B0000}"/>
    <cellStyle name="Currency 3 11" xfId="9935" xr:uid="{00000000-0005-0000-0000-0000311B0000}"/>
    <cellStyle name="Currency 3 12" xfId="5553" xr:uid="{00000000-0005-0000-0000-00002F1B0000}"/>
    <cellStyle name="Currency 3 13" xfId="20554" xr:uid="{EA1BEE82-E508-4754-A64B-7D235EB4180F}"/>
    <cellStyle name="Currency 3 2" xfId="437" xr:uid="{00000000-0005-0000-0000-000042010000}"/>
    <cellStyle name="Currency 3 2 2" xfId="438" xr:uid="{00000000-0005-0000-0000-000043010000}"/>
    <cellStyle name="Currency 3 2 2 2" xfId="9936" xr:uid="{00000000-0005-0000-0000-0000331B0000}"/>
    <cellStyle name="Currency 3 2 3" xfId="9937" xr:uid="{00000000-0005-0000-0000-0000341B0000}"/>
    <cellStyle name="Currency 3 2 4" xfId="9938" xr:uid="{00000000-0005-0000-0000-0000351B0000}"/>
    <cellStyle name="Currency 3 3" xfId="439" xr:uid="{00000000-0005-0000-0000-000044010000}"/>
    <cellStyle name="Currency 3 3 2" xfId="9939" xr:uid="{00000000-0005-0000-0000-0000371B0000}"/>
    <cellStyle name="Currency 3 3 2 2" xfId="9940" xr:uid="{00000000-0005-0000-0000-0000381B0000}"/>
    <cellStyle name="Currency 3 3 3" xfId="9941" xr:uid="{00000000-0005-0000-0000-0000391B0000}"/>
    <cellStyle name="Currency 3 3 3 2" xfId="9942" xr:uid="{00000000-0005-0000-0000-00003A1B0000}"/>
    <cellStyle name="Currency 3 3 3 3" xfId="9943" xr:uid="{00000000-0005-0000-0000-00003B1B0000}"/>
    <cellStyle name="Currency 3 3 4" xfId="9944" xr:uid="{00000000-0005-0000-0000-00003C1B0000}"/>
    <cellStyle name="Currency 3 3 5" xfId="9945" xr:uid="{00000000-0005-0000-0000-00003D1B0000}"/>
    <cellStyle name="Currency 3 3 6" xfId="9946" xr:uid="{00000000-0005-0000-0000-00003E1B0000}"/>
    <cellStyle name="Currency 3 4" xfId="440" xr:uid="{00000000-0005-0000-0000-000045010000}"/>
    <cellStyle name="Currency 3 4 2" xfId="9947" xr:uid="{00000000-0005-0000-0000-0000401B0000}"/>
    <cellStyle name="Currency 3 5" xfId="9948" xr:uid="{00000000-0005-0000-0000-0000411B0000}"/>
    <cellStyle name="Currency 3 5 2" xfId="9949" xr:uid="{00000000-0005-0000-0000-0000421B0000}"/>
    <cellStyle name="Currency 3 6" xfId="9950" xr:uid="{00000000-0005-0000-0000-0000431B0000}"/>
    <cellStyle name="Currency 3 7" xfId="9951" xr:uid="{00000000-0005-0000-0000-0000441B0000}"/>
    <cellStyle name="Currency 3 8" xfId="9952" xr:uid="{00000000-0005-0000-0000-0000451B0000}"/>
    <cellStyle name="Currency 3 8 2" xfId="9953" xr:uid="{00000000-0005-0000-0000-0000461B0000}"/>
    <cellStyle name="Currency 3 8 3" xfId="9954" xr:uid="{00000000-0005-0000-0000-0000471B0000}"/>
    <cellStyle name="Currency 3 9" xfId="9955" xr:uid="{00000000-0005-0000-0000-0000481B0000}"/>
    <cellStyle name="Currency 3 9 2" xfId="9956" xr:uid="{00000000-0005-0000-0000-0000491B0000}"/>
    <cellStyle name="Currency 3 9 3" xfId="9957" xr:uid="{00000000-0005-0000-0000-00004A1B0000}"/>
    <cellStyle name="Currency 30" xfId="2954" xr:uid="{00000000-0005-0000-0000-000046010000}"/>
    <cellStyle name="Currency 30 2" xfId="9958" xr:uid="{00000000-0005-0000-0000-00004B1B0000}"/>
    <cellStyle name="Currency 31" xfId="2951" xr:uid="{00000000-0005-0000-0000-000047010000}"/>
    <cellStyle name="Currency 31 2" xfId="9959" xr:uid="{00000000-0005-0000-0000-00004C1B0000}"/>
    <cellStyle name="Currency 32" xfId="2946" xr:uid="{00000000-0005-0000-0000-000048010000}"/>
    <cellStyle name="Currency 32 2" xfId="9960" xr:uid="{00000000-0005-0000-0000-00004D1B0000}"/>
    <cellStyle name="Currency 33" xfId="2944" xr:uid="{00000000-0005-0000-0000-000049010000}"/>
    <cellStyle name="Currency 33 2" xfId="9961" xr:uid="{00000000-0005-0000-0000-00004E1B0000}"/>
    <cellStyle name="Currency 34" xfId="9962" xr:uid="{00000000-0005-0000-0000-00004F1B0000}"/>
    <cellStyle name="Currency 35" xfId="9963" xr:uid="{00000000-0005-0000-0000-0000501B0000}"/>
    <cellStyle name="Currency 36" xfId="9964" xr:uid="{00000000-0005-0000-0000-0000511B0000}"/>
    <cellStyle name="Currency 37" xfId="9965" xr:uid="{00000000-0005-0000-0000-0000521B0000}"/>
    <cellStyle name="Currency 38" xfId="9966" xr:uid="{00000000-0005-0000-0000-0000531B0000}"/>
    <cellStyle name="Currency 39" xfId="9967" xr:uid="{00000000-0005-0000-0000-0000541B0000}"/>
    <cellStyle name="Currency 4" xfId="441" xr:uid="{00000000-0005-0000-0000-00004A010000}"/>
    <cellStyle name="Currency 4 10" xfId="5414" xr:uid="{00000000-0005-0000-0000-0000551B0000}"/>
    <cellStyle name="Currency 4 2" xfId="5413" xr:uid="{00000000-0005-0000-0000-0000561B0000}"/>
    <cellStyle name="Currency 4 2 2" xfId="9968" xr:uid="{00000000-0005-0000-0000-0000571B0000}"/>
    <cellStyle name="Currency 4 2 2 2" xfId="9969" xr:uid="{00000000-0005-0000-0000-0000581B0000}"/>
    <cellStyle name="Currency 4 3" xfId="5412" xr:uid="{00000000-0005-0000-0000-0000591B0000}"/>
    <cellStyle name="Currency 4 4" xfId="9970" xr:uid="{00000000-0005-0000-0000-00005A1B0000}"/>
    <cellStyle name="Currency 4 4 2" xfId="9971" xr:uid="{00000000-0005-0000-0000-00005B1B0000}"/>
    <cellStyle name="Currency 4 5" xfId="9972" xr:uid="{00000000-0005-0000-0000-00005C1B0000}"/>
    <cellStyle name="Currency 4 6" xfId="9973" xr:uid="{00000000-0005-0000-0000-00005D1B0000}"/>
    <cellStyle name="Currency 4 6 2" xfId="9974" xr:uid="{00000000-0005-0000-0000-00005E1B0000}"/>
    <cellStyle name="Currency 4 6 2 2" xfId="9975" xr:uid="{00000000-0005-0000-0000-00005F1B0000}"/>
    <cellStyle name="Currency 4 6 3" xfId="9976" xr:uid="{00000000-0005-0000-0000-0000601B0000}"/>
    <cellStyle name="Currency 4 6 3 2" xfId="9977" xr:uid="{00000000-0005-0000-0000-0000611B0000}"/>
    <cellStyle name="Currency 4 6 4" xfId="9978" xr:uid="{00000000-0005-0000-0000-0000621B0000}"/>
    <cellStyle name="Currency 4 6 4 2" xfId="9979" xr:uid="{00000000-0005-0000-0000-0000631B0000}"/>
    <cellStyle name="Currency 4 6 5" xfId="9980" xr:uid="{00000000-0005-0000-0000-0000641B0000}"/>
    <cellStyle name="Currency 4 6 5 2" xfId="9981" xr:uid="{00000000-0005-0000-0000-0000651B0000}"/>
    <cellStyle name="Currency 4 6 5 2 2" xfId="9982" xr:uid="{00000000-0005-0000-0000-0000661B0000}"/>
    <cellStyle name="Currency 4 6 5 3" xfId="9983" xr:uid="{00000000-0005-0000-0000-0000671B0000}"/>
    <cellStyle name="Currency 4 6 5 3 2" xfId="9984" xr:uid="{00000000-0005-0000-0000-0000681B0000}"/>
    <cellStyle name="Currency 4 7" xfId="9985" xr:uid="{00000000-0005-0000-0000-0000691B0000}"/>
    <cellStyle name="Currency 4 7 2" xfId="9986" xr:uid="{00000000-0005-0000-0000-00006A1B0000}"/>
    <cellStyle name="Currency 4 8" xfId="9987" xr:uid="{00000000-0005-0000-0000-00006B1B0000}"/>
    <cellStyle name="Currency 4 9" xfId="9988" xr:uid="{00000000-0005-0000-0000-00006C1B0000}"/>
    <cellStyle name="Currency 4 9 2" xfId="9989" xr:uid="{00000000-0005-0000-0000-00006D1B0000}"/>
    <cellStyle name="Currency 4 9 3" xfId="9990" xr:uid="{00000000-0005-0000-0000-00006E1B0000}"/>
    <cellStyle name="Currency 4 9 4" xfId="9991" xr:uid="{00000000-0005-0000-0000-00006F1B0000}"/>
    <cellStyle name="Currency 40" xfId="9992" xr:uid="{00000000-0005-0000-0000-0000701B0000}"/>
    <cellStyle name="Currency 41" xfId="9993" xr:uid="{00000000-0005-0000-0000-0000711B0000}"/>
    <cellStyle name="Currency 42" xfId="9994" xr:uid="{00000000-0005-0000-0000-0000721B0000}"/>
    <cellStyle name="Currency 43" xfId="9995" xr:uid="{00000000-0005-0000-0000-0000731B0000}"/>
    <cellStyle name="Currency 44" xfId="9996" xr:uid="{00000000-0005-0000-0000-0000741B0000}"/>
    <cellStyle name="Currency 45" xfId="9997" xr:uid="{00000000-0005-0000-0000-0000751B0000}"/>
    <cellStyle name="Currency 46" xfId="9998" xr:uid="{00000000-0005-0000-0000-0000761B0000}"/>
    <cellStyle name="Currency 47" xfId="9999" xr:uid="{00000000-0005-0000-0000-0000771B0000}"/>
    <cellStyle name="Currency 48" xfId="10000" xr:uid="{00000000-0005-0000-0000-0000781B0000}"/>
    <cellStyle name="Currency 49" xfId="10001" xr:uid="{00000000-0005-0000-0000-0000791B0000}"/>
    <cellStyle name="Currency 5" xfId="442" xr:uid="{00000000-0005-0000-0000-00004B010000}"/>
    <cellStyle name="Currency 5 2" xfId="443" xr:uid="{00000000-0005-0000-0000-00004C010000}"/>
    <cellStyle name="Currency 5 2 2" xfId="10002" xr:uid="{00000000-0005-0000-0000-00007C1B0000}"/>
    <cellStyle name="Currency 5 2 2 2" xfId="10003" xr:uid="{00000000-0005-0000-0000-00007D1B0000}"/>
    <cellStyle name="Currency 5 2 3" xfId="10004" xr:uid="{00000000-0005-0000-0000-00007E1B0000}"/>
    <cellStyle name="Currency 5 2 4" xfId="10005" xr:uid="{00000000-0005-0000-0000-00007F1B0000}"/>
    <cellStyle name="Currency 5 3" xfId="444" xr:uid="{00000000-0005-0000-0000-00004D010000}"/>
    <cellStyle name="Currency 5 3 2" xfId="10007" xr:uid="{00000000-0005-0000-0000-0000811B0000}"/>
    <cellStyle name="Currency 5 3 3" xfId="10008" xr:uid="{00000000-0005-0000-0000-0000821B0000}"/>
    <cellStyle name="Currency 5 3 4" xfId="10009" xr:uid="{00000000-0005-0000-0000-0000831B0000}"/>
    <cellStyle name="Currency 5 3 5" xfId="10010" xr:uid="{00000000-0005-0000-0000-0000841B0000}"/>
    <cellStyle name="Currency 5 3 6" xfId="10011" xr:uid="{00000000-0005-0000-0000-0000851B0000}"/>
    <cellStyle name="Currency 5 3 7" xfId="10006" xr:uid="{00000000-0005-0000-0000-0000801B0000}"/>
    <cellStyle name="Currency 5 4" xfId="10012" xr:uid="{00000000-0005-0000-0000-0000861B0000}"/>
    <cellStyle name="Currency 5 4 2" xfId="10013" xr:uid="{00000000-0005-0000-0000-0000871B0000}"/>
    <cellStyle name="Currency 5 4 3" xfId="10014" xr:uid="{00000000-0005-0000-0000-0000881B0000}"/>
    <cellStyle name="Currency 5 4 3 2" xfId="10015" xr:uid="{00000000-0005-0000-0000-0000891B0000}"/>
    <cellStyle name="Currency 5 4 4" xfId="10016" xr:uid="{00000000-0005-0000-0000-00008A1B0000}"/>
    <cellStyle name="Currency 5 5" xfId="10017" xr:uid="{00000000-0005-0000-0000-00008B1B0000}"/>
    <cellStyle name="Currency 5 6" xfId="10018" xr:uid="{00000000-0005-0000-0000-00008C1B0000}"/>
    <cellStyle name="Currency 50" xfId="10019" xr:uid="{00000000-0005-0000-0000-00008D1B0000}"/>
    <cellStyle name="Currency 51" xfId="10020" xr:uid="{00000000-0005-0000-0000-00008E1B0000}"/>
    <cellStyle name="Currency 52" xfId="10021" xr:uid="{00000000-0005-0000-0000-00008F1B0000}"/>
    <cellStyle name="Currency 53" xfId="5286" xr:uid="{00000000-0005-0000-0000-0000901B0000}"/>
    <cellStyle name="Currency 54" xfId="5285" xr:uid="{00000000-0005-0000-0000-0000911B0000}"/>
    <cellStyle name="Currency 55" xfId="10022" xr:uid="{00000000-0005-0000-0000-0000921B0000}"/>
    <cellStyle name="Currency 56" xfId="10023" xr:uid="{00000000-0005-0000-0000-0000931B0000}"/>
    <cellStyle name="Currency 57" xfId="10024" xr:uid="{00000000-0005-0000-0000-0000941B0000}"/>
    <cellStyle name="Currency 58" xfId="5284" xr:uid="{00000000-0005-0000-0000-0000951B0000}"/>
    <cellStyle name="Currency 59" xfId="20123" xr:uid="{00000000-0005-0000-0000-000065240000}"/>
    <cellStyle name="Currency 6" xfId="445" xr:uid="{00000000-0005-0000-0000-00004E010000}"/>
    <cellStyle name="Currency 6 2" xfId="446" xr:uid="{00000000-0005-0000-0000-00004F010000}"/>
    <cellStyle name="Currency 6 2 2" xfId="10025" xr:uid="{00000000-0005-0000-0000-0000981B0000}"/>
    <cellStyle name="Currency 6 2 2 2" xfId="10026" xr:uid="{00000000-0005-0000-0000-0000991B0000}"/>
    <cellStyle name="Currency 6 2 3" xfId="5410" xr:uid="{00000000-0005-0000-0000-0000971B0000}"/>
    <cellStyle name="Currency 6 3" xfId="5538" xr:uid="{00000000-0005-0000-0000-00009A1B0000}"/>
    <cellStyle name="Currency 6 3 2" xfId="10027" xr:uid="{00000000-0005-0000-0000-00009B1B0000}"/>
    <cellStyle name="Currency 6 3 2 2" xfId="10028" xr:uid="{00000000-0005-0000-0000-00009C1B0000}"/>
    <cellStyle name="Currency 6 3 3" xfId="10029" xr:uid="{00000000-0005-0000-0000-00009D1B0000}"/>
    <cellStyle name="Currency 6 4" xfId="10030" xr:uid="{00000000-0005-0000-0000-00009E1B0000}"/>
    <cellStyle name="Currency 6 5" xfId="5411" xr:uid="{00000000-0005-0000-0000-0000961B0000}"/>
    <cellStyle name="Currency 60" xfId="20530" xr:uid="{00000000-0005-0000-0000-0000BB4E0000}"/>
    <cellStyle name="Currency 61" xfId="20539" xr:uid="{01E2F28A-D1F3-467A-AD30-E4095BD33D2C}"/>
    <cellStyle name="Currency 61 2" xfId="20552" xr:uid="{06761F91-B576-4E66-A4DD-757B6FD0EFD5}"/>
    <cellStyle name="Currency 61 2 2" xfId="20564" xr:uid="{5E756C9E-EAD9-4C6C-9AC3-9AB6DCFA9AB0}"/>
    <cellStyle name="Currency 62" xfId="20579" xr:uid="{73802B2A-A29B-45DA-B0C4-F2BBF0F82C6C}"/>
    <cellStyle name="Currency 62 2" xfId="20589" xr:uid="{3CD05A53-DA99-4226-AF27-905070C92CA5}"/>
    <cellStyle name="Currency 7" xfId="447" xr:uid="{00000000-0005-0000-0000-000050010000}"/>
    <cellStyle name="Currency 7 2" xfId="448" xr:uid="{00000000-0005-0000-0000-000051010000}"/>
    <cellStyle name="Currency 7 2 2" xfId="10031" xr:uid="{00000000-0005-0000-0000-0000A11B0000}"/>
    <cellStyle name="Currency 7 2 2 2" xfId="10032" xr:uid="{00000000-0005-0000-0000-0000A21B0000}"/>
    <cellStyle name="Currency 7 2 3" xfId="5409" xr:uid="{00000000-0005-0000-0000-0000A01B0000}"/>
    <cellStyle name="Currency 7 3" xfId="10033" xr:uid="{00000000-0005-0000-0000-0000A31B0000}"/>
    <cellStyle name="Currency 7 4" xfId="10034" xr:uid="{00000000-0005-0000-0000-0000A41B0000}"/>
    <cellStyle name="Currency 7 4 2" xfId="10035" xr:uid="{00000000-0005-0000-0000-0000A51B0000}"/>
    <cellStyle name="Currency 7 4 3" xfId="10036" xr:uid="{00000000-0005-0000-0000-0000A61B0000}"/>
    <cellStyle name="Currency 7 4 4" xfId="10037" xr:uid="{00000000-0005-0000-0000-0000A71B0000}"/>
    <cellStyle name="Currency 7 5" xfId="10038" xr:uid="{00000000-0005-0000-0000-0000A81B0000}"/>
    <cellStyle name="Currency 7 6" xfId="10039" xr:uid="{00000000-0005-0000-0000-0000A91B0000}"/>
    <cellStyle name="Currency 7 7" xfId="10040" xr:uid="{00000000-0005-0000-0000-0000AA1B0000}"/>
    <cellStyle name="Currency 7 8" xfId="5539" xr:uid="{00000000-0005-0000-0000-00009F1B0000}"/>
    <cellStyle name="Currency 7_App b.3 Unspent_" xfId="449" xr:uid="{00000000-0005-0000-0000-000052010000}"/>
    <cellStyle name="Currency 8" xfId="450" xr:uid="{00000000-0005-0000-0000-000053010000}"/>
    <cellStyle name="Currency 8 2" xfId="10041" xr:uid="{00000000-0005-0000-0000-0000AC1B0000}"/>
    <cellStyle name="Currency 8 2 2" xfId="10042" xr:uid="{00000000-0005-0000-0000-0000AD1B0000}"/>
    <cellStyle name="Currency 8 3" xfId="10043" xr:uid="{00000000-0005-0000-0000-0000AE1B0000}"/>
    <cellStyle name="Currency 8 3 2" xfId="10044" xr:uid="{00000000-0005-0000-0000-0000AF1B0000}"/>
    <cellStyle name="Currency 8 3 3" xfId="10045" xr:uid="{00000000-0005-0000-0000-0000B01B0000}"/>
    <cellStyle name="Currency 8 4" xfId="10046" xr:uid="{00000000-0005-0000-0000-0000B11B0000}"/>
    <cellStyle name="Currency 8 5" xfId="5408" xr:uid="{00000000-0005-0000-0000-0000AB1B0000}"/>
    <cellStyle name="Currency 9" xfId="451" xr:uid="{00000000-0005-0000-0000-000054010000}"/>
    <cellStyle name="Currency 9 2" xfId="10047" xr:uid="{00000000-0005-0000-0000-0000B31B0000}"/>
    <cellStyle name="Currency 9 2 2" xfId="10048" xr:uid="{00000000-0005-0000-0000-0000B41B0000}"/>
    <cellStyle name="Currency 9 3" xfId="10049" xr:uid="{00000000-0005-0000-0000-0000B51B0000}"/>
    <cellStyle name="Currency 9 3 2" xfId="10050" xr:uid="{00000000-0005-0000-0000-0000B61B0000}"/>
    <cellStyle name="Currency 9 3 2 2" xfId="10051" xr:uid="{00000000-0005-0000-0000-0000B71B0000}"/>
    <cellStyle name="Currency 9 3 3" xfId="10052" xr:uid="{00000000-0005-0000-0000-0000B81B0000}"/>
    <cellStyle name="Currency 9 4" xfId="5407" xr:uid="{00000000-0005-0000-0000-0000B21B0000}"/>
    <cellStyle name="Currency_SCE_01_CapsTargets_072910 (2)" xfId="20560" xr:uid="{12450458-C227-44A3-9682-11936A1F9A18}"/>
    <cellStyle name="Currency0" xfId="452" xr:uid="{00000000-0005-0000-0000-000055010000}"/>
    <cellStyle name="Currency0 2" xfId="453" xr:uid="{00000000-0005-0000-0000-000056010000}"/>
    <cellStyle name="Currency0 3" xfId="454" xr:uid="{00000000-0005-0000-0000-000057010000}"/>
    <cellStyle name="Currency0nospace" xfId="455" xr:uid="{00000000-0005-0000-0000-000058010000}"/>
    <cellStyle name="Currency2" xfId="456" xr:uid="{00000000-0005-0000-0000-000059010000}"/>
    <cellStyle name="Date" xfId="457" xr:uid="{00000000-0005-0000-0000-00005A010000}"/>
    <cellStyle name="Date 2" xfId="458" xr:uid="{00000000-0005-0000-0000-00005B010000}"/>
    <cellStyle name="Date 2 2" xfId="5537" xr:uid="{00000000-0005-0000-0000-0000BF1B0000}"/>
    <cellStyle name="Date 3" xfId="10053" xr:uid="{00000000-0005-0000-0000-0000C01B0000}"/>
    <cellStyle name="Date 4" xfId="10054" xr:uid="{00000000-0005-0000-0000-0000C11B0000}"/>
    <cellStyle name="Date_App b.3 Unspent_" xfId="459" xr:uid="{00000000-0005-0000-0000-00005C010000}"/>
    <cellStyle name="DateData" xfId="460" xr:uid="{00000000-0005-0000-0000-00005D010000}"/>
    <cellStyle name="DateData 2" xfId="5406" xr:uid="{00000000-0005-0000-0000-0000C31B0000}"/>
    <cellStyle name="Days_from_01/21/2006" xfId="461" xr:uid="{00000000-0005-0000-0000-00005E010000}"/>
    <cellStyle name="Dollars &amp; Cents" xfId="462" xr:uid="{00000000-0005-0000-0000-00005F010000}"/>
    <cellStyle name="Dollars &amp; Cents 2" xfId="5506" xr:uid="{00000000-0005-0000-0000-0000C51B0000}"/>
    <cellStyle name="Emphasis 1" xfId="10055" xr:uid="{00000000-0005-0000-0000-0000C61B0000}"/>
    <cellStyle name="Emphasis 1 2" xfId="10056" xr:uid="{00000000-0005-0000-0000-0000C71B0000}"/>
    <cellStyle name="Emphasis 1 2 2" xfId="10057" xr:uid="{00000000-0005-0000-0000-0000C81B0000}"/>
    <cellStyle name="Emphasis 2" xfId="10058" xr:uid="{00000000-0005-0000-0000-0000C91B0000}"/>
    <cellStyle name="Emphasis 2 2" xfId="10059" xr:uid="{00000000-0005-0000-0000-0000CA1B0000}"/>
    <cellStyle name="Emphasis 2 2 2" xfId="10060" xr:uid="{00000000-0005-0000-0000-0000CB1B0000}"/>
    <cellStyle name="Emphasis 3" xfId="10061" xr:uid="{00000000-0005-0000-0000-0000CC1B0000}"/>
    <cellStyle name="Emphasis 3 2" xfId="10062" xr:uid="{00000000-0005-0000-0000-0000CD1B0000}"/>
    <cellStyle name="Entered" xfId="463" xr:uid="{00000000-0005-0000-0000-000060010000}"/>
    <cellStyle name="Entered 2" xfId="5405" xr:uid="{00000000-0005-0000-0000-0000CF1B0000}"/>
    <cellStyle name="Euro" xfId="464" xr:uid="{00000000-0005-0000-0000-000061010000}"/>
    <cellStyle name="Euro billion" xfId="465" xr:uid="{00000000-0005-0000-0000-000062010000}"/>
    <cellStyle name="Euro million" xfId="466" xr:uid="{00000000-0005-0000-0000-000063010000}"/>
    <cellStyle name="Euro thousand" xfId="467" xr:uid="{00000000-0005-0000-0000-000064010000}"/>
    <cellStyle name="Euro_12889 GP Contracts v3" xfId="468" xr:uid="{00000000-0005-0000-0000-000065010000}"/>
    <cellStyle name="Explanatory Text" xfId="79" builtinId="53" customBuiltin="1"/>
    <cellStyle name="Explanatory Text 10" xfId="10063" xr:uid="{00000000-0005-0000-0000-0000D51B0000}"/>
    <cellStyle name="Explanatory Text 2" xfId="469" xr:uid="{00000000-0005-0000-0000-000066010000}"/>
    <cellStyle name="Explanatory Text 3" xfId="470" xr:uid="{00000000-0005-0000-0000-000067010000}"/>
    <cellStyle name="Explanatory Text 3 2" xfId="10064" xr:uid="{00000000-0005-0000-0000-0000D81B0000}"/>
    <cellStyle name="Explanatory Text 3 3" xfId="10065" xr:uid="{00000000-0005-0000-0000-0000D91B0000}"/>
    <cellStyle name="Explanatory Text 4" xfId="471" xr:uid="{00000000-0005-0000-0000-000068010000}"/>
    <cellStyle name="Explanatory Text 5" xfId="472" xr:uid="{00000000-0005-0000-0000-000069010000}"/>
    <cellStyle name="Explanatory Text 6" xfId="473" xr:uid="{00000000-0005-0000-0000-00006A010000}"/>
    <cellStyle name="Explanatory Text 7" xfId="474" xr:uid="{00000000-0005-0000-0000-00006B010000}"/>
    <cellStyle name="Explanatory Text 8" xfId="10066" xr:uid="{00000000-0005-0000-0000-0000DE1B0000}"/>
    <cellStyle name="Explanatory Text 9" xfId="10067" xr:uid="{00000000-0005-0000-0000-0000DF1B0000}"/>
    <cellStyle name="First_Name" xfId="475" xr:uid="{00000000-0005-0000-0000-00006C010000}"/>
    <cellStyle name="Fixed" xfId="476" xr:uid="{00000000-0005-0000-0000-00006D010000}"/>
    <cellStyle name="Fixed 2" xfId="477" xr:uid="{00000000-0005-0000-0000-00006E010000}"/>
    <cellStyle name="Fixed 2 2" xfId="10068" xr:uid="{00000000-0005-0000-0000-0000E31B0000}"/>
    <cellStyle name="Fixed 2 3" xfId="10069" xr:uid="{00000000-0005-0000-0000-0000E41B0000}"/>
    <cellStyle name="Fixed 2 4" xfId="5404" xr:uid="{00000000-0005-0000-0000-0000E21B0000}"/>
    <cellStyle name="Fixed 3" xfId="478" xr:uid="{00000000-0005-0000-0000-00006F010000}"/>
    <cellStyle name="Fixed 4" xfId="10070" xr:uid="{00000000-0005-0000-0000-0000E61B0000}"/>
    <cellStyle name="Fixed 5" xfId="10071" xr:uid="{00000000-0005-0000-0000-0000E71B0000}"/>
    <cellStyle name="Fixed_2010-2012 Program Workbook_Incent_FS" xfId="479" xr:uid="{00000000-0005-0000-0000-000070010000}"/>
    <cellStyle name="Forecast" xfId="480" xr:uid="{00000000-0005-0000-0000-000071010000}"/>
    <cellStyle name="fred" xfId="481" xr:uid="{00000000-0005-0000-0000-000072010000}"/>
    <cellStyle name="fred 2" xfId="5403" xr:uid="{00000000-0005-0000-0000-0000EB1B0000}"/>
    <cellStyle name="Fred%" xfId="482" xr:uid="{00000000-0005-0000-0000-000073010000}"/>
    <cellStyle name="Fred% 2" xfId="5402" xr:uid="{00000000-0005-0000-0000-0000ED1B0000}"/>
    <cellStyle name="GBP" xfId="483" xr:uid="{00000000-0005-0000-0000-000074010000}"/>
    <cellStyle name="GBP billion" xfId="484" xr:uid="{00000000-0005-0000-0000-000075010000}"/>
    <cellStyle name="GBP million" xfId="485" xr:uid="{00000000-0005-0000-0000-000076010000}"/>
    <cellStyle name="GBP thousand" xfId="486" xr:uid="{00000000-0005-0000-0000-000077010000}"/>
    <cellStyle name="General" xfId="487" xr:uid="{00000000-0005-0000-0000-000078010000}"/>
    <cellStyle name="Good" xfId="70" builtinId="26" customBuiltin="1"/>
    <cellStyle name="Good 10" xfId="10072" xr:uid="{00000000-0005-0000-0000-0000F31B0000}"/>
    <cellStyle name="Good 11" xfId="10073" xr:uid="{00000000-0005-0000-0000-0000F41B0000}"/>
    <cellStyle name="Good 2" xfId="488" xr:uid="{00000000-0005-0000-0000-000079010000}"/>
    <cellStyle name="Good 2 12" xfId="20571" xr:uid="{ECE6C88B-925A-4046-A0C6-443E34ACF52C}"/>
    <cellStyle name="Good 2 2" xfId="10075" xr:uid="{00000000-0005-0000-0000-0000F61B0000}"/>
    <cellStyle name="Good 2 2 2" xfId="10076" xr:uid="{00000000-0005-0000-0000-0000F71B0000}"/>
    <cellStyle name="Good 2 3" xfId="10077" xr:uid="{00000000-0005-0000-0000-0000F81B0000}"/>
    <cellStyle name="Good 2 4" xfId="10078" xr:uid="{00000000-0005-0000-0000-0000F91B0000}"/>
    <cellStyle name="Good 2 5" xfId="10074" xr:uid="{00000000-0005-0000-0000-0000F51B0000}"/>
    <cellStyle name="Good 3" xfId="489" xr:uid="{00000000-0005-0000-0000-00007A010000}"/>
    <cellStyle name="Good 3 2" xfId="10079" xr:uid="{00000000-0005-0000-0000-0000FB1B0000}"/>
    <cellStyle name="Good 3 3" xfId="10080" xr:uid="{00000000-0005-0000-0000-0000FC1B0000}"/>
    <cellStyle name="Good 4" xfId="490" xr:uid="{00000000-0005-0000-0000-00007B010000}"/>
    <cellStyle name="Good 5" xfId="491" xr:uid="{00000000-0005-0000-0000-00007C010000}"/>
    <cellStyle name="Good 6" xfId="492" xr:uid="{00000000-0005-0000-0000-00007D010000}"/>
    <cellStyle name="Good 7" xfId="493" xr:uid="{00000000-0005-0000-0000-00007E010000}"/>
    <cellStyle name="Good 8" xfId="10081" xr:uid="{00000000-0005-0000-0000-0000011C0000}"/>
    <cellStyle name="Good 9" xfId="10082" xr:uid="{00000000-0005-0000-0000-0000021C0000}"/>
    <cellStyle name="Grey" xfId="494" xr:uid="{00000000-0005-0000-0000-00007F010000}"/>
    <cellStyle name="Grey 2" xfId="495" xr:uid="{00000000-0005-0000-0000-000080010000}"/>
    <cellStyle name="Grey_2010-2012 Program Workbook Completed_Incent_V2" xfId="496" xr:uid="{00000000-0005-0000-0000-000081010000}"/>
    <cellStyle name="HEADER" xfId="497" xr:uid="{00000000-0005-0000-0000-000082010000}"/>
    <cellStyle name="Header1" xfId="498" xr:uid="{00000000-0005-0000-0000-000083010000}"/>
    <cellStyle name="Header1 2" xfId="5311" xr:uid="{00000000-0005-0000-0000-0000071C0000}"/>
    <cellStyle name="Header2" xfId="499" xr:uid="{00000000-0005-0000-0000-000084010000}"/>
    <cellStyle name="Header2 2" xfId="500" xr:uid="{00000000-0005-0000-0000-000085010000}"/>
    <cellStyle name="Header2 3" xfId="5312" xr:uid="{00000000-0005-0000-0000-0000081C0000}"/>
    <cellStyle name="Heading 1" xfId="66" builtinId="16" customBuiltin="1"/>
    <cellStyle name="Heading 1 10" xfId="10083" xr:uid="{00000000-0005-0000-0000-00000A1C0000}"/>
    <cellStyle name="Heading 1 11" xfId="10084" xr:uid="{00000000-0005-0000-0000-00000B1C0000}"/>
    <cellStyle name="Heading 1 2" xfId="501" xr:uid="{00000000-0005-0000-0000-000086010000}"/>
    <cellStyle name="Heading 1 2 2" xfId="502" xr:uid="{00000000-0005-0000-0000-000087010000}"/>
    <cellStyle name="Heading 1 2 2 2" xfId="10085" xr:uid="{00000000-0005-0000-0000-00000E1C0000}"/>
    <cellStyle name="Heading 1 2 2 2 2" xfId="10086" xr:uid="{00000000-0005-0000-0000-00000F1C0000}"/>
    <cellStyle name="Heading 1 2 2 3" xfId="5401" xr:uid="{00000000-0005-0000-0000-00000D1C0000}"/>
    <cellStyle name="Heading 1 2 3" xfId="10087" xr:uid="{00000000-0005-0000-0000-0000101C0000}"/>
    <cellStyle name="Heading 1 2 4" xfId="10088" xr:uid="{00000000-0005-0000-0000-0000111C0000}"/>
    <cellStyle name="Heading 1 2_App b.3 Unspent_" xfId="503" xr:uid="{00000000-0005-0000-0000-000088010000}"/>
    <cellStyle name="Heading 1 3" xfId="504" xr:uid="{00000000-0005-0000-0000-000089010000}"/>
    <cellStyle name="Heading 1 3 2" xfId="10089" xr:uid="{00000000-0005-0000-0000-0000131C0000}"/>
    <cellStyle name="Heading 1 3 3" xfId="10090" xr:uid="{00000000-0005-0000-0000-0000141C0000}"/>
    <cellStyle name="Heading 1 3 4" xfId="10091" xr:uid="{00000000-0005-0000-0000-0000151C0000}"/>
    <cellStyle name="Heading 1 3 5" xfId="5400" xr:uid="{00000000-0005-0000-0000-0000121C0000}"/>
    <cellStyle name="Heading 1 4" xfId="505" xr:uid="{00000000-0005-0000-0000-00008A010000}"/>
    <cellStyle name="Heading 1 5" xfId="506" xr:uid="{00000000-0005-0000-0000-00008B010000}"/>
    <cellStyle name="Heading 1 6" xfId="507" xr:uid="{00000000-0005-0000-0000-00008C010000}"/>
    <cellStyle name="Heading 1 7" xfId="508" xr:uid="{00000000-0005-0000-0000-00008D010000}"/>
    <cellStyle name="Heading 1 8" xfId="10092" xr:uid="{00000000-0005-0000-0000-00001A1C0000}"/>
    <cellStyle name="Heading 1 9" xfId="10093" xr:uid="{00000000-0005-0000-0000-00001B1C0000}"/>
    <cellStyle name="Heading 2" xfId="67" builtinId="17" customBuiltin="1"/>
    <cellStyle name="Heading 2 10" xfId="10094" xr:uid="{00000000-0005-0000-0000-00001D1C0000}"/>
    <cellStyle name="Heading 2 11" xfId="10095" xr:uid="{00000000-0005-0000-0000-00001E1C0000}"/>
    <cellStyle name="Heading 2 2" xfId="509" xr:uid="{00000000-0005-0000-0000-00008E010000}"/>
    <cellStyle name="Heading 2 2 2" xfId="510" xr:uid="{00000000-0005-0000-0000-00008F010000}"/>
    <cellStyle name="Heading 2 2 2 2" xfId="10096" xr:uid="{00000000-0005-0000-0000-0000211C0000}"/>
    <cellStyle name="Heading 2 2 2 2 2" xfId="10097" xr:uid="{00000000-0005-0000-0000-0000221C0000}"/>
    <cellStyle name="Heading 2 2 2 3" xfId="5399" xr:uid="{00000000-0005-0000-0000-0000201C0000}"/>
    <cellStyle name="Heading 2 2 3" xfId="10098" xr:uid="{00000000-0005-0000-0000-0000231C0000}"/>
    <cellStyle name="Heading 2 2 4" xfId="10099" xr:uid="{00000000-0005-0000-0000-0000241C0000}"/>
    <cellStyle name="Heading 2 2_App b.3 Unspent_" xfId="511" xr:uid="{00000000-0005-0000-0000-000090010000}"/>
    <cellStyle name="Heading 2 3" xfId="512" xr:uid="{00000000-0005-0000-0000-000091010000}"/>
    <cellStyle name="Heading 2 3 2" xfId="10100" xr:uid="{00000000-0005-0000-0000-0000261C0000}"/>
    <cellStyle name="Heading 2 3 3" xfId="10101" xr:uid="{00000000-0005-0000-0000-0000271C0000}"/>
    <cellStyle name="Heading 2 3 4" xfId="10102" xr:uid="{00000000-0005-0000-0000-0000281C0000}"/>
    <cellStyle name="Heading 2 3 5" xfId="5398" xr:uid="{00000000-0005-0000-0000-0000251C0000}"/>
    <cellStyle name="Heading 2 4" xfId="513" xr:uid="{00000000-0005-0000-0000-000092010000}"/>
    <cellStyle name="Heading 2 5" xfId="514" xr:uid="{00000000-0005-0000-0000-000093010000}"/>
    <cellStyle name="Heading 2 6" xfId="515" xr:uid="{00000000-0005-0000-0000-000094010000}"/>
    <cellStyle name="Heading 2 7" xfId="516" xr:uid="{00000000-0005-0000-0000-000095010000}"/>
    <cellStyle name="Heading 2 8" xfId="10103" xr:uid="{00000000-0005-0000-0000-00002D1C0000}"/>
    <cellStyle name="Heading 2 9" xfId="10104" xr:uid="{00000000-0005-0000-0000-00002E1C0000}"/>
    <cellStyle name="Heading 3" xfId="68" builtinId="18" customBuiltin="1"/>
    <cellStyle name="Heading 3 10" xfId="10105" xr:uid="{00000000-0005-0000-0000-00002F1C0000}"/>
    <cellStyle name="Heading 3 11" xfId="10106" xr:uid="{00000000-0005-0000-0000-0000301C0000}"/>
    <cellStyle name="Heading 3 2" xfId="517" xr:uid="{00000000-0005-0000-0000-000096010000}"/>
    <cellStyle name="Heading 3 2 2" xfId="10108" xr:uid="{00000000-0005-0000-0000-0000321C0000}"/>
    <cellStyle name="Heading 3 2 2 2" xfId="10109" xr:uid="{00000000-0005-0000-0000-0000331C0000}"/>
    <cellStyle name="Heading 3 2 3" xfId="10110" xr:uid="{00000000-0005-0000-0000-0000341C0000}"/>
    <cellStyle name="Heading 3 2 4" xfId="10107" xr:uid="{00000000-0005-0000-0000-0000311C0000}"/>
    <cellStyle name="Heading 3 3" xfId="518" xr:uid="{00000000-0005-0000-0000-000097010000}"/>
    <cellStyle name="Heading 3 3 2" xfId="10111" xr:uid="{00000000-0005-0000-0000-0000361C0000}"/>
    <cellStyle name="Heading 3 3 3" xfId="10112" xr:uid="{00000000-0005-0000-0000-0000371C0000}"/>
    <cellStyle name="Heading 3 4" xfId="519" xr:uid="{00000000-0005-0000-0000-000098010000}"/>
    <cellStyle name="Heading 3 5" xfId="520" xr:uid="{00000000-0005-0000-0000-000099010000}"/>
    <cellStyle name="Heading 3 6" xfId="521" xr:uid="{00000000-0005-0000-0000-00009A010000}"/>
    <cellStyle name="Heading 3 7" xfId="522" xr:uid="{00000000-0005-0000-0000-00009B010000}"/>
    <cellStyle name="Heading 3 8" xfId="10113" xr:uid="{00000000-0005-0000-0000-00003C1C0000}"/>
    <cellStyle name="Heading 3 9" xfId="10114" xr:uid="{00000000-0005-0000-0000-00003D1C0000}"/>
    <cellStyle name="Heading 4" xfId="69" builtinId="19" customBuiltin="1"/>
    <cellStyle name="Heading 4 10" xfId="10115" xr:uid="{00000000-0005-0000-0000-00003E1C0000}"/>
    <cellStyle name="Heading 4 2" xfId="523" xr:uid="{00000000-0005-0000-0000-00009C010000}"/>
    <cellStyle name="Heading 4 2 2" xfId="10117" xr:uid="{00000000-0005-0000-0000-0000401C0000}"/>
    <cellStyle name="Heading 4 2 2 2" xfId="10118" xr:uid="{00000000-0005-0000-0000-0000411C0000}"/>
    <cellStyle name="Heading 4 2 3" xfId="10119" xr:uid="{00000000-0005-0000-0000-0000421C0000}"/>
    <cellStyle name="Heading 4 2 4" xfId="10116" xr:uid="{00000000-0005-0000-0000-00003F1C0000}"/>
    <cellStyle name="Heading 4 3" xfId="524" xr:uid="{00000000-0005-0000-0000-00009D010000}"/>
    <cellStyle name="Heading 4 3 2" xfId="10120" xr:uid="{00000000-0005-0000-0000-0000441C0000}"/>
    <cellStyle name="Heading 4 3 3" xfId="10121" xr:uid="{00000000-0005-0000-0000-0000451C0000}"/>
    <cellStyle name="Heading 4 4" xfId="525" xr:uid="{00000000-0005-0000-0000-00009E010000}"/>
    <cellStyle name="Heading 4 5" xfId="526" xr:uid="{00000000-0005-0000-0000-00009F010000}"/>
    <cellStyle name="Heading 4 6" xfId="527" xr:uid="{00000000-0005-0000-0000-0000A0010000}"/>
    <cellStyle name="Heading 4 7" xfId="528" xr:uid="{00000000-0005-0000-0000-0000A1010000}"/>
    <cellStyle name="Heading 4 8" xfId="10122" xr:uid="{00000000-0005-0000-0000-00004A1C0000}"/>
    <cellStyle name="Heading 4 9" xfId="10123" xr:uid="{00000000-0005-0000-0000-00004B1C0000}"/>
    <cellStyle name="Heading1" xfId="529" xr:uid="{00000000-0005-0000-0000-0000A2010000}"/>
    <cellStyle name="Heading1 2" xfId="530" xr:uid="{00000000-0005-0000-0000-0000A3010000}"/>
    <cellStyle name="Heading1 3" xfId="531" xr:uid="{00000000-0005-0000-0000-0000A4010000}"/>
    <cellStyle name="Heading1_2010-2012 Program Workbook_Incent_FS" xfId="532" xr:uid="{00000000-0005-0000-0000-0000A5010000}"/>
    <cellStyle name="Heading2" xfId="533" xr:uid="{00000000-0005-0000-0000-0000A6010000}"/>
    <cellStyle name="Heading2 2" xfId="534" xr:uid="{00000000-0005-0000-0000-0000A7010000}"/>
    <cellStyle name="Heading2 3" xfId="535" xr:uid="{00000000-0005-0000-0000-0000A8010000}"/>
    <cellStyle name="Heading2_2010-2012 Program Workbook_Incent_FS" xfId="536" xr:uid="{00000000-0005-0000-0000-0000A9010000}"/>
    <cellStyle name="Hidden" xfId="537" xr:uid="{00000000-0005-0000-0000-0000AA010000}"/>
    <cellStyle name="Hidden 2" xfId="5397" xr:uid="{00000000-0005-0000-0000-0000551C0000}"/>
    <cellStyle name="HIGHLIGHT" xfId="538" xr:uid="{00000000-0005-0000-0000-0000AB010000}"/>
    <cellStyle name="HIGHLIGHT 2" xfId="5316" xr:uid="{00000000-0005-0000-0000-0000561C0000}"/>
    <cellStyle name="highlite" xfId="539" xr:uid="{00000000-0005-0000-0000-0000AC010000}"/>
    <cellStyle name="hilite" xfId="540" xr:uid="{00000000-0005-0000-0000-0000AD010000}"/>
    <cellStyle name="Hyperlink" xfId="20582" builtinId="8"/>
    <cellStyle name="Hyperlink 2" xfId="10124" xr:uid="{00000000-0005-0000-0000-0000591C0000}"/>
    <cellStyle name="Hyperlink 2 2" xfId="10125" xr:uid="{00000000-0005-0000-0000-00005A1C0000}"/>
    <cellStyle name="Hyperlink 2 2 2" xfId="10126" xr:uid="{00000000-0005-0000-0000-00005B1C0000}"/>
    <cellStyle name="Hyperlink 2 3" xfId="10127" xr:uid="{00000000-0005-0000-0000-00005C1C0000}"/>
    <cellStyle name="Hyperlink 2 4" xfId="10128" xr:uid="{00000000-0005-0000-0000-00005D1C0000}"/>
    <cellStyle name="Hyperlink 3" xfId="10129" xr:uid="{00000000-0005-0000-0000-00005E1C0000}"/>
    <cellStyle name="Hyperlink 4" xfId="10130" xr:uid="{00000000-0005-0000-0000-00005F1C0000}"/>
    <cellStyle name="Hyperlink 5" xfId="10131" xr:uid="{00000000-0005-0000-0000-0000601C0000}"/>
    <cellStyle name="Input" xfId="73" builtinId="20" customBuiltin="1"/>
    <cellStyle name="Input [yellow]" xfId="541" xr:uid="{00000000-0005-0000-0000-0000AE010000}"/>
    <cellStyle name="Input [yellow] 2" xfId="542" xr:uid="{00000000-0005-0000-0000-0000AF010000}"/>
    <cellStyle name="Input [yellow] 2 2" xfId="543" xr:uid="{00000000-0005-0000-0000-0000B0010000}"/>
    <cellStyle name="Input [yellow] 2 2 2" xfId="2878" xr:uid="{00000000-0005-0000-0000-0000B1010000}"/>
    <cellStyle name="Input [yellow] 2 3" xfId="2877" xr:uid="{00000000-0005-0000-0000-0000B2010000}"/>
    <cellStyle name="Input [yellow] 2 4" xfId="20136" xr:uid="{00000000-0005-0000-0000-0000621C0000}"/>
    <cellStyle name="Input [yellow] 3" xfId="544" xr:uid="{00000000-0005-0000-0000-0000B3010000}"/>
    <cellStyle name="Input [yellow] 3 2" xfId="2879" xr:uid="{00000000-0005-0000-0000-0000B4010000}"/>
    <cellStyle name="Input [yellow] 4" xfId="2876" xr:uid="{00000000-0005-0000-0000-0000B5010000}"/>
    <cellStyle name="Input [yellow] 5" xfId="5317" xr:uid="{00000000-0005-0000-0000-0000611C0000}"/>
    <cellStyle name="Input [yellow]_2010-2012 Program Workbook Completed_Incent_V2" xfId="545" xr:uid="{00000000-0005-0000-0000-0000B6010000}"/>
    <cellStyle name="Input 10" xfId="10132" xr:uid="{00000000-0005-0000-0000-0000641C0000}"/>
    <cellStyle name="Input 10 2" xfId="10133" xr:uid="{00000000-0005-0000-0000-0000651C0000}"/>
    <cellStyle name="Input 10 3" xfId="20137" xr:uid="{00000000-0005-0000-0000-0000641C0000}"/>
    <cellStyle name="Input 11" xfId="10134" xr:uid="{00000000-0005-0000-0000-0000661C0000}"/>
    <cellStyle name="Input 12" xfId="10135" xr:uid="{00000000-0005-0000-0000-0000671C0000}"/>
    <cellStyle name="Input 13" xfId="10136" xr:uid="{00000000-0005-0000-0000-0000681C0000}"/>
    <cellStyle name="Input 14" xfId="10137" xr:uid="{00000000-0005-0000-0000-0000691C0000}"/>
    <cellStyle name="Input 15" xfId="10138" xr:uid="{00000000-0005-0000-0000-00006A1C0000}"/>
    <cellStyle name="Input 16" xfId="10139" xr:uid="{00000000-0005-0000-0000-00006B1C0000}"/>
    <cellStyle name="Input 17" xfId="10140" xr:uid="{00000000-0005-0000-0000-00006C1C0000}"/>
    <cellStyle name="Input 18" xfId="10141" xr:uid="{00000000-0005-0000-0000-00006D1C0000}"/>
    <cellStyle name="Input 19" xfId="10142" xr:uid="{00000000-0005-0000-0000-00006E1C0000}"/>
    <cellStyle name="Input 2" xfId="546" xr:uid="{00000000-0005-0000-0000-0000B7010000}"/>
    <cellStyle name="Input 2 2" xfId="547" xr:uid="{00000000-0005-0000-0000-0000B8010000}"/>
    <cellStyle name="Input 2 2 2" xfId="10144" xr:uid="{00000000-0005-0000-0000-0000711C0000}"/>
    <cellStyle name="Input 2 2 2 2" xfId="20140" xr:uid="{00000000-0005-0000-0000-0000711C0000}"/>
    <cellStyle name="Input 2 2 3" xfId="20139" xr:uid="{00000000-0005-0000-0000-0000701C0000}"/>
    <cellStyle name="Input 2 3" xfId="10145" xr:uid="{00000000-0005-0000-0000-0000721C0000}"/>
    <cellStyle name="Input 2 3 2" xfId="20141" xr:uid="{00000000-0005-0000-0000-0000721C0000}"/>
    <cellStyle name="Input 2 4" xfId="10143" xr:uid="{00000000-0005-0000-0000-00006F1C0000}"/>
    <cellStyle name="Input 2 5" xfId="20138" xr:uid="{00000000-0005-0000-0000-00006F1C0000}"/>
    <cellStyle name="Input 20" xfId="10146" xr:uid="{00000000-0005-0000-0000-0000731C0000}"/>
    <cellStyle name="Input 21" xfId="10147" xr:uid="{00000000-0005-0000-0000-0000741C0000}"/>
    <cellStyle name="Input 22" xfId="10148" xr:uid="{00000000-0005-0000-0000-0000751C0000}"/>
    <cellStyle name="Input 23" xfId="10149" xr:uid="{00000000-0005-0000-0000-0000761C0000}"/>
    <cellStyle name="Input 24" xfId="10150" xr:uid="{00000000-0005-0000-0000-0000771C0000}"/>
    <cellStyle name="Input 25" xfId="10151" xr:uid="{00000000-0005-0000-0000-0000781C0000}"/>
    <cellStyle name="Input 26" xfId="10152" xr:uid="{00000000-0005-0000-0000-0000791C0000}"/>
    <cellStyle name="Input 27" xfId="10153" xr:uid="{00000000-0005-0000-0000-00007A1C0000}"/>
    <cellStyle name="Input 28" xfId="10154" xr:uid="{00000000-0005-0000-0000-00007B1C0000}"/>
    <cellStyle name="Input 29" xfId="10155" xr:uid="{00000000-0005-0000-0000-00007C1C0000}"/>
    <cellStyle name="Input 3" xfId="548" xr:uid="{00000000-0005-0000-0000-0000B9010000}"/>
    <cellStyle name="Input 3 2" xfId="549" xr:uid="{00000000-0005-0000-0000-0000BA010000}"/>
    <cellStyle name="Input 3 2 2" xfId="20143" xr:uid="{00000000-0005-0000-0000-00007E1C0000}"/>
    <cellStyle name="Input 3 3" xfId="10156" xr:uid="{00000000-0005-0000-0000-00007F1C0000}"/>
    <cellStyle name="Input 3 4" xfId="20142" xr:uid="{00000000-0005-0000-0000-00007D1C0000}"/>
    <cellStyle name="Input 30" xfId="10157" xr:uid="{00000000-0005-0000-0000-0000801C0000}"/>
    <cellStyle name="Input 31" xfId="10158" xr:uid="{00000000-0005-0000-0000-0000811C0000}"/>
    <cellStyle name="Input 32" xfId="10159" xr:uid="{00000000-0005-0000-0000-0000821C0000}"/>
    <cellStyle name="Input 33" xfId="10160" xr:uid="{00000000-0005-0000-0000-0000831C0000}"/>
    <cellStyle name="Input 33 2" xfId="20144" xr:uid="{00000000-0005-0000-0000-0000831C0000}"/>
    <cellStyle name="Input 34" xfId="10161" xr:uid="{00000000-0005-0000-0000-0000841C0000}"/>
    <cellStyle name="Input 34 2" xfId="20145" xr:uid="{00000000-0005-0000-0000-0000841C0000}"/>
    <cellStyle name="Input 35" xfId="10162" xr:uid="{00000000-0005-0000-0000-0000851C0000}"/>
    <cellStyle name="Input 36" xfId="10163" xr:uid="{00000000-0005-0000-0000-0000861C0000}"/>
    <cellStyle name="Input 37" xfId="10164" xr:uid="{00000000-0005-0000-0000-0000871C0000}"/>
    <cellStyle name="Input 37 2" xfId="20146" xr:uid="{00000000-0005-0000-0000-0000871C0000}"/>
    <cellStyle name="Input 38" xfId="10165" xr:uid="{00000000-0005-0000-0000-0000881C0000}"/>
    <cellStyle name="Input 38 2" xfId="20147" xr:uid="{00000000-0005-0000-0000-0000881C0000}"/>
    <cellStyle name="Input 39" xfId="10166" xr:uid="{00000000-0005-0000-0000-0000891C0000}"/>
    <cellStyle name="Input 39 2" xfId="20148" xr:uid="{00000000-0005-0000-0000-0000891C0000}"/>
    <cellStyle name="Input 4" xfId="550" xr:uid="{00000000-0005-0000-0000-0000BB010000}"/>
    <cellStyle name="Input 4 2" xfId="551" xr:uid="{00000000-0005-0000-0000-0000BC010000}"/>
    <cellStyle name="Input 4 2 2" xfId="20150" xr:uid="{00000000-0005-0000-0000-00008B1C0000}"/>
    <cellStyle name="Input 4 3" xfId="10167" xr:uid="{00000000-0005-0000-0000-00008C1C0000}"/>
    <cellStyle name="Input 4 4" xfId="20149" xr:uid="{00000000-0005-0000-0000-00008A1C0000}"/>
    <cellStyle name="Input 5" xfId="552" xr:uid="{00000000-0005-0000-0000-0000BD010000}"/>
    <cellStyle name="Input 5 2" xfId="553" xr:uid="{00000000-0005-0000-0000-0000BE010000}"/>
    <cellStyle name="Input 5 2 2" xfId="20152" xr:uid="{00000000-0005-0000-0000-00008E1C0000}"/>
    <cellStyle name="Input 5 3" xfId="10168" xr:uid="{00000000-0005-0000-0000-00008F1C0000}"/>
    <cellStyle name="Input 5 4" xfId="20151" xr:uid="{00000000-0005-0000-0000-00008D1C0000}"/>
    <cellStyle name="Input 6" xfId="554" xr:uid="{00000000-0005-0000-0000-0000BF010000}"/>
    <cellStyle name="Input 6 2" xfId="555" xr:uid="{00000000-0005-0000-0000-0000C0010000}"/>
    <cellStyle name="Input 6 2 2" xfId="20154" xr:uid="{00000000-0005-0000-0000-0000911C0000}"/>
    <cellStyle name="Input 6 3" xfId="10169" xr:uid="{00000000-0005-0000-0000-0000921C0000}"/>
    <cellStyle name="Input 6 4" xfId="20153" xr:uid="{00000000-0005-0000-0000-0000901C0000}"/>
    <cellStyle name="Input 7" xfId="556" xr:uid="{00000000-0005-0000-0000-0000C1010000}"/>
    <cellStyle name="Input 7 2" xfId="557" xr:uid="{00000000-0005-0000-0000-0000C2010000}"/>
    <cellStyle name="Input 7 2 2" xfId="20156" xr:uid="{00000000-0005-0000-0000-0000941C0000}"/>
    <cellStyle name="Input 7 3" xfId="10170" xr:uid="{00000000-0005-0000-0000-0000951C0000}"/>
    <cellStyle name="Input 7 4" xfId="20155" xr:uid="{00000000-0005-0000-0000-0000931C0000}"/>
    <cellStyle name="Input 8" xfId="10171" xr:uid="{00000000-0005-0000-0000-0000961C0000}"/>
    <cellStyle name="Input 8 2" xfId="10172" xr:uid="{00000000-0005-0000-0000-0000971C0000}"/>
    <cellStyle name="Input 8 3" xfId="10173" xr:uid="{00000000-0005-0000-0000-0000981C0000}"/>
    <cellStyle name="Input 9" xfId="10174" xr:uid="{00000000-0005-0000-0000-0000991C0000}"/>
    <cellStyle name="LabelWithTotals" xfId="558" xr:uid="{00000000-0005-0000-0000-0000C3010000}"/>
    <cellStyle name="Last,_First" xfId="560" xr:uid="{00000000-0005-0000-0000-0000C4010000}"/>
    <cellStyle name="Last_Name" xfId="559" xr:uid="{00000000-0005-0000-0000-0000C5010000}"/>
    <cellStyle name="Linked Cell" xfId="76" builtinId="24" customBuiltin="1"/>
    <cellStyle name="Linked Cell 10" xfId="10175" xr:uid="{00000000-0005-0000-0000-00009D1C0000}"/>
    <cellStyle name="Linked Cell 2" xfId="561" xr:uid="{00000000-0005-0000-0000-0000C6010000}"/>
    <cellStyle name="Linked Cell 2 2" xfId="10177" xr:uid="{00000000-0005-0000-0000-00009F1C0000}"/>
    <cellStyle name="Linked Cell 2 2 2" xfId="10178" xr:uid="{00000000-0005-0000-0000-0000A01C0000}"/>
    <cellStyle name="Linked Cell 2 3" xfId="10179" xr:uid="{00000000-0005-0000-0000-0000A11C0000}"/>
    <cellStyle name="Linked Cell 2 4" xfId="10176" xr:uid="{00000000-0005-0000-0000-00009E1C0000}"/>
    <cellStyle name="Linked Cell 3" xfId="562" xr:uid="{00000000-0005-0000-0000-0000C7010000}"/>
    <cellStyle name="Linked Cell 3 2" xfId="10180" xr:uid="{00000000-0005-0000-0000-0000A31C0000}"/>
    <cellStyle name="Linked Cell 3 3" xfId="10181" xr:uid="{00000000-0005-0000-0000-0000A41C0000}"/>
    <cellStyle name="Linked Cell 4" xfId="563" xr:uid="{00000000-0005-0000-0000-0000C8010000}"/>
    <cellStyle name="Linked Cell 5" xfId="564" xr:uid="{00000000-0005-0000-0000-0000C9010000}"/>
    <cellStyle name="Linked Cell 6" xfId="565" xr:uid="{00000000-0005-0000-0000-0000CA010000}"/>
    <cellStyle name="Linked Cell 7" xfId="566" xr:uid="{00000000-0005-0000-0000-0000CB010000}"/>
    <cellStyle name="Linked Cell 8" xfId="10182" xr:uid="{00000000-0005-0000-0000-0000A91C0000}"/>
    <cellStyle name="Linked Cell 9" xfId="10183" xr:uid="{00000000-0005-0000-0000-0000AA1C0000}"/>
    <cellStyle name="Millares [0]_2AV_M_M " xfId="567" xr:uid="{00000000-0005-0000-0000-0000CC010000}"/>
    <cellStyle name="Millares_2AV_M_M " xfId="568" xr:uid="{00000000-0005-0000-0000-0000CD010000}"/>
    <cellStyle name="million" xfId="569" xr:uid="{00000000-0005-0000-0000-0000CE010000}"/>
    <cellStyle name="Moneda [0]_2AV_M_M " xfId="570" xr:uid="{00000000-0005-0000-0000-0000CF010000}"/>
    <cellStyle name="Moneda_2AV_M_M " xfId="571" xr:uid="{00000000-0005-0000-0000-0000D0010000}"/>
    <cellStyle name="MyHeading1" xfId="572" xr:uid="{00000000-0005-0000-0000-0000D1010000}"/>
    <cellStyle name="Name" xfId="573" xr:uid="{00000000-0005-0000-0000-0000D2010000}"/>
    <cellStyle name="Name 2" xfId="5396" xr:uid="{00000000-0005-0000-0000-0000B21C0000}"/>
    <cellStyle name="Name 2 2" xfId="13884" xr:uid="{00000000-0005-0000-0000-0000B21C0000}"/>
    <cellStyle name="Name 3" xfId="5505" xr:uid="{00000000-0005-0000-0000-0000B11C0000}"/>
    <cellStyle name="Neutral" xfId="72" builtinId="28" customBuiltin="1"/>
    <cellStyle name="Neutral 10" xfId="10184" xr:uid="{00000000-0005-0000-0000-0000B31C0000}"/>
    <cellStyle name="Neutral 2" xfId="574" xr:uid="{00000000-0005-0000-0000-0000D3010000}"/>
    <cellStyle name="Neutral 2 12" xfId="20570" xr:uid="{03921355-7B55-4BD7-8180-02E2CF420EAD}"/>
    <cellStyle name="Neutral 2 2" xfId="10186" xr:uid="{00000000-0005-0000-0000-0000B51C0000}"/>
    <cellStyle name="Neutral 2 2 2" xfId="10187" xr:uid="{00000000-0005-0000-0000-0000B61C0000}"/>
    <cellStyle name="Neutral 2 2 2 2" xfId="10188" xr:uid="{00000000-0005-0000-0000-0000B71C0000}"/>
    <cellStyle name="Neutral 2 2 3" xfId="10189" xr:uid="{00000000-0005-0000-0000-0000B81C0000}"/>
    <cellStyle name="Neutral 2 3" xfId="10190" xr:uid="{00000000-0005-0000-0000-0000B91C0000}"/>
    <cellStyle name="Neutral 2 3 2" xfId="10191" xr:uid="{00000000-0005-0000-0000-0000BA1C0000}"/>
    <cellStyle name="Neutral 2 3 3" xfId="10192" xr:uid="{00000000-0005-0000-0000-0000BB1C0000}"/>
    <cellStyle name="Neutral 2 4" xfId="10193" xr:uid="{00000000-0005-0000-0000-0000BC1C0000}"/>
    <cellStyle name="Neutral 2 5" xfId="10185" xr:uid="{00000000-0005-0000-0000-0000B41C0000}"/>
    <cellStyle name="Neutral 3" xfId="575" xr:uid="{00000000-0005-0000-0000-0000D4010000}"/>
    <cellStyle name="Neutral 4" xfId="576" xr:uid="{00000000-0005-0000-0000-0000D5010000}"/>
    <cellStyle name="Neutral 4 2" xfId="10194" xr:uid="{00000000-0005-0000-0000-0000BF1C0000}"/>
    <cellStyle name="Neutral 4 3" xfId="10195" xr:uid="{00000000-0005-0000-0000-0000C01C0000}"/>
    <cellStyle name="Neutral 5" xfId="577" xr:uid="{00000000-0005-0000-0000-0000D6010000}"/>
    <cellStyle name="Neutral 6" xfId="578" xr:uid="{00000000-0005-0000-0000-0000D7010000}"/>
    <cellStyle name="Neutral 7" xfId="579" xr:uid="{00000000-0005-0000-0000-0000D8010000}"/>
    <cellStyle name="Neutral 8" xfId="10196" xr:uid="{00000000-0005-0000-0000-0000C41C0000}"/>
    <cellStyle name="Neutral 9" xfId="10197" xr:uid="{00000000-0005-0000-0000-0000C51C0000}"/>
    <cellStyle name="no dec" xfId="580" xr:uid="{00000000-0005-0000-0000-0000D9010000}"/>
    <cellStyle name="no dec 2" xfId="5395" xr:uid="{00000000-0005-0000-0000-0000C71C0000}"/>
    <cellStyle name="Normal" xfId="0" builtinId="0"/>
    <cellStyle name="Normal - Style1" xfId="581" xr:uid="{00000000-0005-0000-0000-0000DB010000}"/>
    <cellStyle name="Normal - Style1 2" xfId="582" xr:uid="{00000000-0005-0000-0000-0000DC010000}"/>
    <cellStyle name="Normal - Style1 2 2" xfId="10198" xr:uid="{00000000-0005-0000-0000-0000CB1C0000}"/>
    <cellStyle name="Normal - Style1 2 3" xfId="10199" xr:uid="{00000000-0005-0000-0000-0000CC1C0000}"/>
    <cellStyle name="Normal - Style1 2 4" xfId="5394" xr:uid="{00000000-0005-0000-0000-0000CA1C0000}"/>
    <cellStyle name="Normal - Style1 3" xfId="583" xr:uid="{00000000-0005-0000-0000-0000DD010000}"/>
    <cellStyle name="Normal - Style1 4" xfId="10200" xr:uid="{00000000-0005-0000-0000-0000CE1C0000}"/>
    <cellStyle name="Normal - Style1 5" xfId="10201" xr:uid="{00000000-0005-0000-0000-0000CF1C0000}"/>
    <cellStyle name="Normal - Style1_2010-2012 Program Workbook_Incent_FS" xfId="584" xr:uid="{00000000-0005-0000-0000-0000DE010000}"/>
    <cellStyle name="Normal - Style2" xfId="585" xr:uid="{00000000-0005-0000-0000-0000DF010000}"/>
    <cellStyle name="Normal - Style3" xfId="586" xr:uid="{00000000-0005-0000-0000-0000E0010000}"/>
    <cellStyle name="Normal - Style4" xfId="587" xr:uid="{00000000-0005-0000-0000-0000E1010000}"/>
    <cellStyle name="Normal - Style5" xfId="588" xr:uid="{00000000-0005-0000-0000-0000E2010000}"/>
    <cellStyle name="Normal - Style6" xfId="589" xr:uid="{00000000-0005-0000-0000-0000E3010000}"/>
    <cellStyle name="Normal - Style7" xfId="590" xr:uid="{00000000-0005-0000-0000-0000E4010000}"/>
    <cellStyle name="Normal - Style8" xfId="591" xr:uid="{00000000-0005-0000-0000-0000E5010000}"/>
    <cellStyle name="Normal 10" xfId="12" xr:uid="{00000000-0005-0000-0000-000009000000}"/>
    <cellStyle name="Normal 10 10" xfId="10202" xr:uid="{00000000-0005-0000-0000-0000D91C0000}"/>
    <cellStyle name="Normal 10 10 2" xfId="10203" xr:uid="{00000000-0005-0000-0000-0000DA1C0000}"/>
    <cellStyle name="Normal 10 10 2 2" xfId="10204" xr:uid="{00000000-0005-0000-0000-0000DB1C0000}"/>
    <cellStyle name="Normal 10 10 3" xfId="10205" xr:uid="{00000000-0005-0000-0000-0000DC1C0000}"/>
    <cellStyle name="Normal 10 11" xfId="10206" xr:uid="{00000000-0005-0000-0000-0000DD1C0000}"/>
    <cellStyle name="Normal 10 11 2" xfId="10207" xr:uid="{00000000-0005-0000-0000-0000DE1C0000}"/>
    <cellStyle name="Normal 10 12" xfId="10208" xr:uid="{00000000-0005-0000-0000-0000DF1C0000}"/>
    <cellStyle name="Normal 10 13" xfId="10209" xr:uid="{00000000-0005-0000-0000-0000E01C0000}"/>
    <cellStyle name="Normal 10 2" xfId="13" xr:uid="{00000000-0005-0000-0000-00000A000000}"/>
    <cellStyle name="Normal 10 3" xfId="592" xr:uid="{00000000-0005-0000-0000-0000E6010000}"/>
    <cellStyle name="Normal 10 3 2" xfId="10211" xr:uid="{00000000-0005-0000-0000-0000E31C0000}"/>
    <cellStyle name="Normal 10 3 3" xfId="10212" xr:uid="{00000000-0005-0000-0000-0000E41C0000}"/>
    <cellStyle name="Normal 10 3 4" xfId="10213" xr:uid="{00000000-0005-0000-0000-0000E51C0000}"/>
    <cellStyle name="Normal 10 3 5" xfId="10214" xr:uid="{00000000-0005-0000-0000-0000E61C0000}"/>
    <cellStyle name="Normal 10 3 6" xfId="10210" xr:uid="{00000000-0005-0000-0000-0000E21C0000}"/>
    <cellStyle name="Normal 10 4" xfId="10215" xr:uid="{00000000-0005-0000-0000-0000E71C0000}"/>
    <cellStyle name="Normal 10 4 2" xfId="10216" xr:uid="{00000000-0005-0000-0000-0000E81C0000}"/>
    <cellStyle name="Normal 10 4 2 2" xfId="10217" xr:uid="{00000000-0005-0000-0000-0000E91C0000}"/>
    <cellStyle name="Normal 10 4 2 2 2" xfId="10218" xr:uid="{00000000-0005-0000-0000-0000EA1C0000}"/>
    <cellStyle name="Normal 10 4 2 2 3" xfId="10219" xr:uid="{00000000-0005-0000-0000-0000EB1C0000}"/>
    <cellStyle name="Normal 10 4 2 3" xfId="10220" xr:uid="{00000000-0005-0000-0000-0000EC1C0000}"/>
    <cellStyle name="Normal 10 4 2 4" xfId="10221" xr:uid="{00000000-0005-0000-0000-0000ED1C0000}"/>
    <cellStyle name="Normal 10 4 3" xfId="10222" xr:uid="{00000000-0005-0000-0000-0000EE1C0000}"/>
    <cellStyle name="Normal 10 4 3 2" xfId="10223" xr:uid="{00000000-0005-0000-0000-0000EF1C0000}"/>
    <cellStyle name="Normal 10 4 3 2 2" xfId="10224" xr:uid="{00000000-0005-0000-0000-0000F01C0000}"/>
    <cellStyle name="Normal 10 4 3 2 3" xfId="10225" xr:uid="{00000000-0005-0000-0000-0000F11C0000}"/>
    <cellStyle name="Normal 10 4 3 3" xfId="10226" xr:uid="{00000000-0005-0000-0000-0000F21C0000}"/>
    <cellStyle name="Normal 10 4 3 4" xfId="10227" xr:uid="{00000000-0005-0000-0000-0000F31C0000}"/>
    <cellStyle name="Normal 10 4 4" xfId="10228" xr:uid="{00000000-0005-0000-0000-0000F41C0000}"/>
    <cellStyle name="Normal 10 4 4 2" xfId="10229" xr:uid="{00000000-0005-0000-0000-0000F51C0000}"/>
    <cellStyle name="Normal 10 4 4 3" xfId="10230" xr:uid="{00000000-0005-0000-0000-0000F61C0000}"/>
    <cellStyle name="Normal 10 4 5" xfId="10231" xr:uid="{00000000-0005-0000-0000-0000F71C0000}"/>
    <cellStyle name="Normal 10 4 6" xfId="10232" xr:uid="{00000000-0005-0000-0000-0000F81C0000}"/>
    <cellStyle name="Normal 10 5" xfId="10233" xr:uid="{00000000-0005-0000-0000-0000F91C0000}"/>
    <cellStyle name="Normal 10 5 2" xfId="10234" xr:uid="{00000000-0005-0000-0000-0000FA1C0000}"/>
    <cellStyle name="Normal 10 5 2 2" xfId="10235" xr:uid="{00000000-0005-0000-0000-0000FB1C0000}"/>
    <cellStyle name="Normal 10 5 2 3" xfId="10236" xr:uid="{00000000-0005-0000-0000-0000FC1C0000}"/>
    <cellStyle name="Normal 10 5 3" xfId="10237" xr:uid="{00000000-0005-0000-0000-0000FD1C0000}"/>
    <cellStyle name="Normal 10 5 4" xfId="10238" xr:uid="{00000000-0005-0000-0000-0000FE1C0000}"/>
    <cellStyle name="Normal 10 6" xfId="10239" xr:uid="{00000000-0005-0000-0000-0000FF1C0000}"/>
    <cellStyle name="Normal 10 6 2" xfId="10240" xr:uid="{00000000-0005-0000-0000-0000001D0000}"/>
    <cellStyle name="Normal 10 6 2 2" xfId="10241" xr:uid="{00000000-0005-0000-0000-0000011D0000}"/>
    <cellStyle name="Normal 10 6 2 3" xfId="10242" xr:uid="{00000000-0005-0000-0000-0000021D0000}"/>
    <cellStyle name="Normal 10 6 3" xfId="10243" xr:uid="{00000000-0005-0000-0000-0000031D0000}"/>
    <cellStyle name="Normal 10 6 4" xfId="10244" xr:uid="{00000000-0005-0000-0000-0000041D0000}"/>
    <cellStyle name="Normal 10 6 5" xfId="10245" xr:uid="{00000000-0005-0000-0000-0000051D0000}"/>
    <cellStyle name="Normal 10 7" xfId="10246" xr:uid="{00000000-0005-0000-0000-0000061D0000}"/>
    <cellStyle name="Normal 10 7 2" xfId="10247" xr:uid="{00000000-0005-0000-0000-0000071D0000}"/>
    <cellStyle name="Normal 10 7 2 2" xfId="10248" xr:uid="{00000000-0005-0000-0000-0000081D0000}"/>
    <cellStyle name="Normal 10 7 2 3" xfId="10249" xr:uid="{00000000-0005-0000-0000-0000091D0000}"/>
    <cellStyle name="Normal 10 7 3" xfId="10250" xr:uid="{00000000-0005-0000-0000-00000A1D0000}"/>
    <cellStyle name="Normal 10 7 4" xfId="10251" xr:uid="{00000000-0005-0000-0000-00000B1D0000}"/>
    <cellStyle name="Normal 10 8" xfId="10252" xr:uid="{00000000-0005-0000-0000-00000C1D0000}"/>
    <cellStyle name="Normal 10 8 2" xfId="10253" xr:uid="{00000000-0005-0000-0000-00000D1D0000}"/>
    <cellStyle name="Normal 10 8 3" xfId="10254" xr:uid="{00000000-0005-0000-0000-00000E1D0000}"/>
    <cellStyle name="Normal 10 9" xfId="10255" xr:uid="{00000000-0005-0000-0000-00000F1D0000}"/>
    <cellStyle name="Normal 10 9 2" xfId="10256" xr:uid="{00000000-0005-0000-0000-0000101D0000}"/>
    <cellStyle name="Normal 10 9 3" xfId="10257" xr:uid="{00000000-0005-0000-0000-0000111D0000}"/>
    <cellStyle name="Normal 10_App b.3 Unspent_" xfId="594" xr:uid="{00000000-0005-0000-0000-0000E8010000}"/>
    <cellStyle name="Normal 100" xfId="10258" xr:uid="{00000000-0005-0000-0000-0000121D0000}"/>
    <cellStyle name="Normal 100 2" xfId="10259" xr:uid="{00000000-0005-0000-0000-0000131D0000}"/>
    <cellStyle name="Normal 100 3" xfId="10260" xr:uid="{00000000-0005-0000-0000-0000141D0000}"/>
    <cellStyle name="Normal 101" xfId="10261" xr:uid="{00000000-0005-0000-0000-0000151D0000}"/>
    <cellStyle name="Normal 101 2" xfId="10262" xr:uid="{00000000-0005-0000-0000-0000161D0000}"/>
    <cellStyle name="Normal 101 3" xfId="10263" xr:uid="{00000000-0005-0000-0000-0000171D0000}"/>
    <cellStyle name="Normal 102" xfId="10264" xr:uid="{00000000-0005-0000-0000-0000181D0000}"/>
    <cellStyle name="Normal 102 2" xfId="10265" xr:uid="{00000000-0005-0000-0000-0000191D0000}"/>
    <cellStyle name="Normal 102 3" xfId="10266" xr:uid="{00000000-0005-0000-0000-00001A1D0000}"/>
    <cellStyle name="Normal 103" xfId="10267" xr:uid="{00000000-0005-0000-0000-00001B1D0000}"/>
    <cellStyle name="Normal 103 2" xfId="10268" xr:uid="{00000000-0005-0000-0000-00001C1D0000}"/>
    <cellStyle name="Normal 103 3" xfId="10269" xr:uid="{00000000-0005-0000-0000-00001D1D0000}"/>
    <cellStyle name="Normal 104" xfId="10270" xr:uid="{00000000-0005-0000-0000-00001E1D0000}"/>
    <cellStyle name="Normal 104 2" xfId="10271" xr:uid="{00000000-0005-0000-0000-00001F1D0000}"/>
    <cellStyle name="Normal 104 3" xfId="10272" xr:uid="{00000000-0005-0000-0000-0000201D0000}"/>
    <cellStyle name="Normal 105" xfId="10273" xr:uid="{00000000-0005-0000-0000-0000211D0000}"/>
    <cellStyle name="Normal 105 2" xfId="10274" xr:uid="{00000000-0005-0000-0000-0000221D0000}"/>
    <cellStyle name="Normal 105 3" xfId="10275" xr:uid="{00000000-0005-0000-0000-0000231D0000}"/>
    <cellStyle name="Normal 106" xfId="10276" xr:uid="{00000000-0005-0000-0000-0000241D0000}"/>
    <cellStyle name="Normal 106 2" xfId="10277" xr:uid="{00000000-0005-0000-0000-0000251D0000}"/>
    <cellStyle name="Normal 106 3" xfId="10278" xr:uid="{00000000-0005-0000-0000-0000261D0000}"/>
    <cellStyle name="Normal 107" xfId="10279" xr:uid="{00000000-0005-0000-0000-0000271D0000}"/>
    <cellStyle name="Normal 107 2" xfId="10280" xr:uid="{00000000-0005-0000-0000-0000281D0000}"/>
    <cellStyle name="Normal 107 3" xfId="10281" xr:uid="{00000000-0005-0000-0000-0000291D0000}"/>
    <cellStyle name="Normal 108" xfId="10282" xr:uid="{00000000-0005-0000-0000-00002A1D0000}"/>
    <cellStyle name="Normal 108 2" xfId="10283" xr:uid="{00000000-0005-0000-0000-00002B1D0000}"/>
    <cellStyle name="Normal 108 3" xfId="10284" xr:uid="{00000000-0005-0000-0000-00002C1D0000}"/>
    <cellStyle name="Normal 109" xfId="10285" xr:uid="{00000000-0005-0000-0000-00002D1D0000}"/>
    <cellStyle name="Normal 109 2" xfId="10286" xr:uid="{00000000-0005-0000-0000-00002E1D0000}"/>
    <cellStyle name="Normal 109 3" xfId="10287" xr:uid="{00000000-0005-0000-0000-00002F1D0000}"/>
    <cellStyle name="Normal 11" xfId="595" xr:uid="{00000000-0005-0000-0000-0000E9010000}"/>
    <cellStyle name="Normal 11 10" xfId="10288" xr:uid="{00000000-0005-0000-0000-0000311D0000}"/>
    <cellStyle name="Normal 11 10 2" xfId="10289" xr:uid="{00000000-0005-0000-0000-0000321D0000}"/>
    <cellStyle name="Normal 11 11" xfId="5393" xr:uid="{00000000-0005-0000-0000-0000301D0000}"/>
    <cellStyle name="Normal 11 2" xfId="596" xr:uid="{00000000-0005-0000-0000-0000EA010000}"/>
    <cellStyle name="Normal 11 2 2" xfId="10290" xr:uid="{00000000-0005-0000-0000-0000341D0000}"/>
    <cellStyle name="Normal 11 2 2 2" xfId="10291" xr:uid="{00000000-0005-0000-0000-0000351D0000}"/>
    <cellStyle name="Normal 11 2 2 3" xfId="10292" xr:uid="{00000000-0005-0000-0000-0000361D0000}"/>
    <cellStyle name="Normal 11 2 3" xfId="10293" xr:uid="{00000000-0005-0000-0000-0000371D0000}"/>
    <cellStyle name="Normal 11 2 3 2" xfId="10294" xr:uid="{00000000-0005-0000-0000-0000381D0000}"/>
    <cellStyle name="Normal 11 2 3 2 2" xfId="10295" xr:uid="{00000000-0005-0000-0000-0000391D0000}"/>
    <cellStyle name="Normal 11 2 3 2 2 2" xfId="10296" xr:uid="{00000000-0005-0000-0000-00003A1D0000}"/>
    <cellStyle name="Normal 11 2 3 2 2 3" xfId="10297" xr:uid="{00000000-0005-0000-0000-00003B1D0000}"/>
    <cellStyle name="Normal 11 2 3 2 3" xfId="10298" xr:uid="{00000000-0005-0000-0000-00003C1D0000}"/>
    <cellStyle name="Normal 11 2 3 2 4" xfId="10299" xr:uid="{00000000-0005-0000-0000-00003D1D0000}"/>
    <cellStyle name="Normal 11 2 3 3" xfId="10300" xr:uid="{00000000-0005-0000-0000-00003E1D0000}"/>
    <cellStyle name="Normal 11 2 3 3 2" xfId="10301" xr:uid="{00000000-0005-0000-0000-00003F1D0000}"/>
    <cellStyle name="Normal 11 2 3 3 3" xfId="10302" xr:uid="{00000000-0005-0000-0000-0000401D0000}"/>
    <cellStyle name="Normal 11 2 3 4" xfId="10303" xr:uid="{00000000-0005-0000-0000-0000411D0000}"/>
    <cellStyle name="Normal 11 2 3 5" xfId="10304" xr:uid="{00000000-0005-0000-0000-0000421D0000}"/>
    <cellStyle name="Normal 11 2 4" xfId="10305" xr:uid="{00000000-0005-0000-0000-0000431D0000}"/>
    <cellStyle name="Normal 11 2 4 2" xfId="10306" xr:uid="{00000000-0005-0000-0000-0000441D0000}"/>
    <cellStyle name="Normal 11 2 4 2 2" xfId="10307" xr:uid="{00000000-0005-0000-0000-0000451D0000}"/>
    <cellStyle name="Normal 11 2 4 2 3" xfId="10308" xr:uid="{00000000-0005-0000-0000-0000461D0000}"/>
    <cellStyle name="Normal 11 2 4 3" xfId="10309" xr:uid="{00000000-0005-0000-0000-0000471D0000}"/>
    <cellStyle name="Normal 11 2 4 4" xfId="10310" xr:uid="{00000000-0005-0000-0000-0000481D0000}"/>
    <cellStyle name="Normal 11 2 4 5" xfId="10311" xr:uid="{00000000-0005-0000-0000-0000491D0000}"/>
    <cellStyle name="Normal 11 2 5" xfId="10312" xr:uid="{00000000-0005-0000-0000-00004A1D0000}"/>
    <cellStyle name="Normal 11 2 6" xfId="10313" xr:uid="{00000000-0005-0000-0000-00004B1D0000}"/>
    <cellStyle name="Normal 11 2 7" xfId="10314" xr:uid="{00000000-0005-0000-0000-00004C1D0000}"/>
    <cellStyle name="Normal 11 3" xfId="597" xr:uid="{00000000-0005-0000-0000-0000EB010000}"/>
    <cellStyle name="Normal 11 3 2" xfId="10316" xr:uid="{00000000-0005-0000-0000-00004E1D0000}"/>
    <cellStyle name="Normal 11 3 3" xfId="10317" xr:uid="{00000000-0005-0000-0000-00004F1D0000}"/>
    <cellStyle name="Normal 11 3 4" xfId="10318" xr:uid="{00000000-0005-0000-0000-0000501D0000}"/>
    <cellStyle name="Normal 11 3 5" xfId="10315" xr:uid="{00000000-0005-0000-0000-00004D1D0000}"/>
    <cellStyle name="Normal 11 4" xfId="10319" xr:uid="{00000000-0005-0000-0000-0000511D0000}"/>
    <cellStyle name="Normal 11 4 2" xfId="10320" xr:uid="{00000000-0005-0000-0000-0000521D0000}"/>
    <cellStyle name="Normal 11 4 2 2" xfId="10321" xr:uid="{00000000-0005-0000-0000-0000531D0000}"/>
    <cellStyle name="Normal 11 4 2 2 2" xfId="10322" xr:uid="{00000000-0005-0000-0000-0000541D0000}"/>
    <cellStyle name="Normal 11 4 2 2 3" xfId="10323" xr:uid="{00000000-0005-0000-0000-0000551D0000}"/>
    <cellStyle name="Normal 11 4 2 3" xfId="10324" xr:uid="{00000000-0005-0000-0000-0000561D0000}"/>
    <cellStyle name="Normal 11 4 2 4" xfId="10325" xr:uid="{00000000-0005-0000-0000-0000571D0000}"/>
    <cellStyle name="Normal 11 4 3" xfId="10326" xr:uid="{00000000-0005-0000-0000-0000581D0000}"/>
    <cellStyle name="Normal 11 4 3 2" xfId="10327" xr:uid="{00000000-0005-0000-0000-0000591D0000}"/>
    <cellStyle name="Normal 11 4 3 3" xfId="10328" xr:uid="{00000000-0005-0000-0000-00005A1D0000}"/>
    <cellStyle name="Normal 11 4 4" xfId="10329" xr:uid="{00000000-0005-0000-0000-00005B1D0000}"/>
    <cellStyle name="Normal 11 4 5" xfId="10330" xr:uid="{00000000-0005-0000-0000-00005C1D0000}"/>
    <cellStyle name="Normal 11 4 6" xfId="10331" xr:uid="{00000000-0005-0000-0000-00005D1D0000}"/>
    <cellStyle name="Normal 11 5" xfId="10332" xr:uid="{00000000-0005-0000-0000-00005E1D0000}"/>
    <cellStyle name="Normal 11 5 2" xfId="10333" xr:uid="{00000000-0005-0000-0000-00005F1D0000}"/>
    <cellStyle name="Normal 11 5 3" xfId="10334" xr:uid="{00000000-0005-0000-0000-0000601D0000}"/>
    <cellStyle name="Normal 11 5 4" xfId="10335" xr:uid="{00000000-0005-0000-0000-0000611D0000}"/>
    <cellStyle name="Normal 11 6" xfId="10336" xr:uid="{00000000-0005-0000-0000-0000621D0000}"/>
    <cellStyle name="Normal 11 6 2" xfId="10337" xr:uid="{00000000-0005-0000-0000-0000631D0000}"/>
    <cellStyle name="Normal 11 6 2 2" xfId="10338" xr:uid="{00000000-0005-0000-0000-0000641D0000}"/>
    <cellStyle name="Normal 11 6 2 3" xfId="10339" xr:uid="{00000000-0005-0000-0000-0000651D0000}"/>
    <cellStyle name="Normal 11 6 3" xfId="10340" xr:uid="{00000000-0005-0000-0000-0000661D0000}"/>
    <cellStyle name="Normal 11 6 4" xfId="10341" xr:uid="{00000000-0005-0000-0000-0000671D0000}"/>
    <cellStyle name="Normal 11 7" xfId="10342" xr:uid="{00000000-0005-0000-0000-0000681D0000}"/>
    <cellStyle name="Normal 11 7 2" xfId="10343" xr:uid="{00000000-0005-0000-0000-0000691D0000}"/>
    <cellStyle name="Normal 11 7 2 2" xfId="10344" xr:uid="{00000000-0005-0000-0000-00006A1D0000}"/>
    <cellStyle name="Normal 11 7 2 3" xfId="10345" xr:uid="{00000000-0005-0000-0000-00006B1D0000}"/>
    <cellStyle name="Normal 11 7 3" xfId="10346" xr:uid="{00000000-0005-0000-0000-00006C1D0000}"/>
    <cellStyle name="Normal 11 7 4" xfId="10347" xr:uid="{00000000-0005-0000-0000-00006D1D0000}"/>
    <cellStyle name="Normal 11 7 5" xfId="10348" xr:uid="{00000000-0005-0000-0000-00006E1D0000}"/>
    <cellStyle name="Normal 11 8" xfId="10349" xr:uid="{00000000-0005-0000-0000-00006F1D0000}"/>
    <cellStyle name="Normal 11 9" xfId="10350" xr:uid="{00000000-0005-0000-0000-0000701D0000}"/>
    <cellStyle name="Normal 11 9 2" xfId="10351" xr:uid="{00000000-0005-0000-0000-0000711D0000}"/>
    <cellStyle name="Normal 11 9 2 2" xfId="10352" xr:uid="{00000000-0005-0000-0000-0000721D0000}"/>
    <cellStyle name="Normal 11 9 3" xfId="10353" xr:uid="{00000000-0005-0000-0000-0000731D0000}"/>
    <cellStyle name="Normal 11_App b.3 Unspent_" xfId="598" xr:uid="{00000000-0005-0000-0000-0000EC010000}"/>
    <cellStyle name="Normal 110" xfId="10354" xr:uid="{00000000-0005-0000-0000-0000741D0000}"/>
    <cellStyle name="Normal 110 2" xfId="10355" xr:uid="{00000000-0005-0000-0000-0000751D0000}"/>
    <cellStyle name="Normal 110 3" xfId="10356" xr:uid="{00000000-0005-0000-0000-0000761D0000}"/>
    <cellStyle name="Normal 111" xfId="10357" xr:uid="{00000000-0005-0000-0000-0000771D0000}"/>
    <cellStyle name="Normal 111 2" xfId="10358" xr:uid="{00000000-0005-0000-0000-0000781D0000}"/>
    <cellStyle name="Normal 112" xfId="599" xr:uid="{00000000-0005-0000-0000-0000ED010000}"/>
    <cellStyle name="Normal 112 2" xfId="10360" xr:uid="{00000000-0005-0000-0000-00007A1D0000}"/>
    <cellStyle name="Normal 112 3" xfId="10359" xr:uid="{00000000-0005-0000-0000-0000791D0000}"/>
    <cellStyle name="Normal 113" xfId="600" xr:uid="{00000000-0005-0000-0000-0000EE010000}"/>
    <cellStyle name="Normal 113 2" xfId="10361" xr:uid="{00000000-0005-0000-0000-00007C1D0000}"/>
    <cellStyle name="Normal 114" xfId="601" xr:uid="{00000000-0005-0000-0000-0000EF010000}"/>
    <cellStyle name="Normal 114 2" xfId="10362" xr:uid="{00000000-0005-0000-0000-00007E1D0000}"/>
    <cellStyle name="Normal 114 3" xfId="10363" xr:uid="{00000000-0005-0000-0000-00007F1D0000}"/>
    <cellStyle name="Normal 114 4" xfId="10364" xr:uid="{00000000-0005-0000-0000-0000801D0000}"/>
    <cellStyle name="Normal 115" xfId="10365" xr:uid="{00000000-0005-0000-0000-0000811D0000}"/>
    <cellStyle name="Normal 115 2" xfId="10366" xr:uid="{00000000-0005-0000-0000-0000821D0000}"/>
    <cellStyle name="Normal 116" xfId="10367" xr:uid="{00000000-0005-0000-0000-0000831D0000}"/>
    <cellStyle name="Normal 116 2" xfId="10368" xr:uid="{00000000-0005-0000-0000-0000841D0000}"/>
    <cellStyle name="Normal 117" xfId="10369" xr:uid="{00000000-0005-0000-0000-0000851D0000}"/>
    <cellStyle name="Normal 117 2" xfId="10370" xr:uid="{00000000-0005-0000-0000-0000861D0000}"/>
    <cellStyle name="Normal 118" xfId="10371" xr:uid="{00000000-0005-0000-0000-0000871D0000}"/>
    <cellStyle name="Normal 118 2" xfId="10372" xr:uid="{00000000-0005-0000-0000-0000881D0000}"/>
    <cellStyle name="Normal 119" xfId="10373" xr:uid="{00000000-0005-0000-0000-0000891D0000}"/>
    <cellStyle name="Normal 119 2" xfId="10374" xr:uid="{00000000-0005-0000-0000-00008A1D0000}"/>
    <cellStyle name="Normal 12" xfId="602" xr:uid="{00000000-0005-0000-0000-0000F0010000}"/>
    <cellStyle name="Normal 12 10" xfId="10375" xr:uid="{00000000-0005-0000-0000-00008C1D0000}"/>
    <cellStyle name="Normal 12 11" xfId="5392" xr:uid="{00000000-0005-0000-0000-00008B1D0000}"/>
    <cellStyle name="Normal 12 2" xfId="603" xr:uid="{00000000-0005-0000-0000-0000F1010000}"/>
    <cellStyle name="Normal 12 2 2" xfId="10376" xr:uid="{00000000-0005-0000-0000-00008E1D0000}"/>
    <cellStyle name="Normal 12 2 2 2" xfId="10377" xr:uid="{00000000-0005-0000-0000-00008F1D0000}"/>
    <cellStyle name="Normal 12 2 2 3" xfId="10378" xr:uid="{00000000-0005-0000-0000-0000901D0000}"/>
    <cellStyle name="Normal 12 2 3" xfId="10379" xr:uid="{00000000-0005-0000-0000-0000911D0000}"/>
    <cellStyle name="Normal 12 2 4" xfId="10380" xr:uid="{00000000-0005-0000-0000-0000921D0000}"/>
    <cellStyle name="Normal 12 2 5" xfId="10381" xr:uid="{00000000-0005-0000-0000-0000931D0000}"/>
    <cellStyle name="Normal 12 2 5 2" xfId="10382" xr:uid="{00000000-0005-0000-0000-0000941D0000}"/>
    <cellStyle name="Normal 12 2 6" xfId="10383" xr:uid="{00000000-0005-0000-0000-0000951D0000}"/>
    <cellStyle name="Normal 12 2 7" xfId="5391" xr:uid="{00000000-0005-0000-0000-00008D1D0000}"/>
    <cellStyle name="Normal 12 3" xfId="604" xr:uid="{00000000-0005-0000-0000-0000F2010000}"/>
    <cellStyle name="Normal 12 3 2" xfId="10385" xr:uid="{00000000-0005-0000-0000-0000971D0000}"/>
    <cellStyle name="Normal 12 3 3" xfId="10386" xr:uid="{00000000-0005-0000-0000-0000981D0000}"/>
    <cellStyle name="Normal 12 3 4" xfId="10384" xr:uid="{00000000-0005-0000-0000-0000961D0000}"/>
    <cellStyle name="Normal 12 4" xfId="10387" xr:uid="{00000000-0005-0000-0000-0000991D0000}"/>
    <cellStyle name="Normal 12 5" xfId="10388" xr:uid="{00000000-0005-0000-0000-00009A1D0000}"/>
    <cellStyle name="Normal 12 5 2" xfId="10389" xr:uid="{00000000-0005-0000-0000-00009B1D0000}"/>
    <cellStyle name="Normal 12 5 3" xfId="10390" xr:uid="{00000000-0005-0000-0000-00009C1D0000}"/>
    <cellStyle name="Normal 12 6" xfId="10391" xr:uid="{00000000-0005-0000-0000-00009D1D0000}"/>
    <cellStyle name="Normal 12 6 2" xfId="10392" xr:uid="{00000000-0005-0000-0000-00009E1D0000}"/>
    <cellStyle name="Normal 12 6 2 2" xfId="10393" xr:uid="{00000000-0005-0000-0000-00009F1D0000}"/>
    <cellStyle name="Normal 12 6 2 3" xfId="10394" xr:uid="{00000000-0005-0000-0000-0000A01D0000}"/>
    <cellStyle name="Normal 12 6 3" xfId="10395" xr:uid="{00000000-0005-0000-0000-0000A11D0000}"/>
    <cellStyle name="Normal 12 6 4" xfId="10396" xr:uid="{00000000-0005-0000-0000-0000A21D0000}"/>
    <cellStyle name="Normal 12 7" xfId="10397" xr:uid="{00000000-0005-0000-0000-0000A31D0000}"/>
    <cellStyle name="Normal 12 7 2" xfId="10398" xr:uid="{00000000-0005-0000-0000-0000A41D0000}"/>
    <cellStyle name="Normal 12 7 3" xfId="10399" xr:uid="{00000000-0005-0000-0000-0000A51D0000}"/>
    <cellStyle name="Normal 12 8" xfId="10400" xr:uid="{00000000-0005-0000-0000-0000A61D0000}"/>
    <cellStyle name="Normal 12 8 2" xfId="10401" xr:uid="{00000000-0005-0000-0000-0000A71D0000}"/>
    <cellStyle name="Normal 12 8 2 2" xfId="10402" xr:uid="{00000000-0005-0000-0000-0000A81D0000}"/>
    <cellStyle name="Normal 12 8 3" xfId="10403" xr:uid="{00000000-0005-0000-0000-0000A91D0000}"/>
    <cellStyle name="Normal 12 9" xfId="10404" xr:uid="{00000000-0005-0000-0000-0000AA1D0000}"/>
    <cellStyle name="Normal 12_2010 - 2012 CEE Analysis - 2012 Budget DRAFT 11.1.11" xfId="605" xr:uid="{00000000-0005-0000-0000-0000F3010000}"/>
    <cellStyle name="Normal 120" xfId="10405" xr:uid="{00000000-0005-0000-0000-0000AC1D0000}"/>
    <cellStyle name="Normal 120 2" xfId="10406" xr:uid="{00000000-0005-0000-0000-0000AD1D0000}"/>
    <cellStyle name="Normal 121" xfId="10407" xr:uid="{00000000-0005-0000-0000-0000AE1D0000}"/>
    <cellStyle name="Normal 121 2" xfId="10408" xr:uid="{00000000-0005-0000-0000-0000AF1D0000}"/>
    <cellStyle name="Normal 122" xfId="10409" xr:uid="{00000000-0005-0000-0000-0000B01D0000}"/>
    <cellStyle name="Normal 122 2" xfId="10410" xr:uid="{00000000-0005-0000-0000-0000B11D0000}"/>
    <cellStyle name="Normal 123" xfId="10411" xr:uid="{00000000-0005-0000-0000-0000B21D0000}"/>
    <cellStyle name="Normal 123 2" xfId="10412" xr:uid="{00000000-0005-0000-0000-0000B31D0000}"/>
    <cellStyle name="Normal 124" xfId="10413" xr:uid="{00000000-0005-0000-0000-0000B41D0000}"/>
    <cellStyle name="Normal 124 2" xfId="10414" xr:uid="{00000000-0005-0000-0000-0000B51D0000}"/>
    <cellStyle name="Normal 125" xfId="10415" xr:uid="{00000000-0005-0000-0000-0000B61D0000}"/>
    <cellStyle name="Normal 125 2" xfId="10416" xr:uid="{00000000-0005-0000-0000-0000B71D0000}"/>
    <cellStyle name="Normal 126" xfId="10417" xr:uid="{00000000-0005-0000-0000-0000B81D0000}"/>
    <cellStyle name="Normal 126 2" xfId="10418" xr:uid="{00000000-0005-0000-0000-0000B91D0000}"/>
    <cellStyle name="Normal 127" xfId="10419" xr:uid="{00000000-0005-0000-0000-0000BA1D0000}"/>
    <cellStyle name="Normal 127 2" xfId="10420" xr:uid="{00000000-0005-0000-0000-0000BB1D0000}"/>
    <cellStyle name="Normal 128" xfId="10421" xr:uid="{00000000-0005-0000-0000-0000BC1D0000}"/>
    <cellStyle name="Normal 128 2" xfId="10422" xr:uid="{00000000-0005-0000-0000-0000BD1D0000}"/>
    <cellStyle name="Normal 129" xfId="10423" xr:uid="{00000000-0005-0000-0000-0000BE1D0000}"/>
    <cellStyle name="Normal 129 2" xfId="10424" xr:uid="{00000000-0005-0000-0000-0000BF1D0000}"/>
    <cellStyle name="Normal 13" xfId="606" xr:uid="{00000000-0005-0000-0000-0000F4010000}"/>
    <cellStyle name="Normal 13 10" xfId="10425" xr:uid="{00000000-0005-0000-0000-0000C11D0000}"/>
    <cellStyle name="Normal 13 11" xfId="10426" xr:uid="{00000000-0005-0000-0000-0000C21D0000}"/>
    <cellStyle name="Normal 13 12" xfId="5390" xr:uid="{00000000-0005-0000-0000-0000C01D0000}"/>
    <cellStyle name="Normal 13 2" xfId="5607" xr:uid="{00000000-0005-0000-0000-0000C31D0000}"/>
    <cellStyle name="Normal 13 2 2" xfId="10427" xr:uid="{00000000-0005-0000-0000-0000C41D0000}"/>
    <cellStyle name="Normal 13 2 2 2" xfId="10428" xr:uid="{00000000-0005-0000-0000-0000C51D0000}"/>
    <cellStyle name="Normal 13 2 2 2 2" xfId="10429" xr:uid="{00000000-0005-0000-0000-0000C61D0000}"/>
    <cellStyle name="Normal 13 2 2 2 2 2" xfId="10430" xr:uid="{00000000-0005-0000-0000-0000C71D0000}"/>
    <cellStyle name="Normal 13 2 2 2 2 3" xfId="10431" xr:uid="{00000000-0005-0000-0000-0000C81D0000}"/>
    <cellStyle name="Normal 13 2 2 2 3" xfId="10432" xr:uid="{00000000-0005-0000-0000-0000C91D0000}"/>
    <cellStyle name="Normal 13 2 2 2 4" xfId="10433" xr:uid="{00000000-0005-0000-0000-0000CA1D0000}"/>
    <cellStyle name="Normal 13 2 2 3" xfId="10434" xr:uid="{00000000-0005-0000-0000-0000CB1D0000}"/>
    <cellStyle name="Normal 13 2 2 3 2" xfId="10435" xr:uid="{00000000-0005-0000-0000-0000CC1D0000}"/>
    <cellStyle name="Normal 13 2 2 3 3" xfId="10436" xr:uid="{00000000-0005-0000-0000-0000CD1D0000}"/>
    <cellStyle name="Normal 13 2 2 4" xfId="10437" xr:uid="{00000000-0005-0000-0000-0000CE1D0000}"/>
    <cellStyle name="Normal 13 2 2 5" xfId="10438" xr:uid="{00000000-0005-0000-0000-0000CF1D0000}"/>
    <cellStyle name="Normal 13 2 2 6" xfId="10439" xr:uid="{00000000-0005-0000-0000-0000D01D0000}"/>
    <cellStyle name="Normal 13 2 3" xfId="10440" xr:uid="{00000000-0005-0000-0000-0000D11D0000}"/>
    <cellStyle name="Normal 13 2 3 2" xfId="10441" xr:uid="{00000000-0005-0000-0000-0000D21D0000}"/>
    <cellStyle name="Normal 13 2 3 2 2" xfId="10442" xr:uid="{00000000-0005-0000-0000-0000D31D0000}"/>
    <cellStyle name="Normal 13 2 3 2 3" xfId="10443" xr:uid="{00000000-0005-0000-0000-0000D41D0000}"/>
    <cellStyle name="Normal 13 2 3 3" xfId="10444" xr:uid="{00000000-0005-0000-0000-0000D51D0000}"/>
    <cellStyle name="Normal 13 2 3 4" xfId="10445" xr:uid="{00000000-0005-0000-0000-0000D61D0000}"/>
    <cellStyle name="Normal 13 2 4" xfId="10446" xr:uid="{00000000-0005-0000-0000-0000D71D0000}"/>
    <cellStyle name="Normal 13 2 5" xfId="10447" xr:uid="{00000000-0005-0000-0000-0000D81D0000}"/>
    <cellStyle name="Normal 13 2 5 2" xfId="10448" xr:uid="{00000000-0005-0000-0000-0000D91D0000}"/>
    <cellStyle name="Normal 13 2 6" xfId="10449" xr:uid="{00000000-0005-0000-0000-0000DA1D0000}"/>
    <cellStyle name="Normal 13 3" xfId="10450" xr:uid="{00000000-0005-0000-0000-0000DB1D0000}"/>
    <cellStyle name="Normal 13 3 2" xfId="10451" xr:uid="{00000000-0005-0000-0000-0000DC1D0000}"/>
    <cellStyle name="Normal 13 3 3" xfId="10452" xr:uid="{00000000-0005-0000-0000-0000DD1D0000}"/>
    <cellStyle name="Normal 13 4" xfId="10453" xr:uid="{00000000-0005-0000-0000-0000DE1D0000}"/>
    <cellStyle name="Normal 13 4 2" xfId="10454" xr:uid="{00000000-0005-0000-0000-0000DF1D0000}"/>
    <cellStyle name="Normal 13 4 2 2" xfId="10455" xr:uid="{00000000-0005-0000-0000-0000E01D0000}"/>
    <cellStyle name="Normal 13 4 2 2 2" xfId="10456" xr:uid="{00000000-0005-0000-0000-0000E11D0000}"/>
    <cellStyle name="Normal 13 4 2 2 3" xfId="10457" xr:uid="{00000000-0005-0000-0000-0000E21D0000}"/>
    <cellStyle name="Normal 13 4 2 3" xfId="10458" xr:uid="{00000000-0005-0000-0000-0000E31D0000}"/>
    <cellStyle name="Normal 13 4 2 4" xfId="10459" xr:uid="{00000000-0005-0000-0000-0000E41D0000}"/>
    <cellStyle name="Normal 13 4 3" xfId="10460" xr:uid="{00000000-0005-0000-0000-0000E51D0000}"/>
    <cellStyle name="Normal 13 4 3 2" xfId="10461" xr:uid="{00000000-0005-0000-0000-0000E61D0000}"/>
    <cellStyle name="Normal 13 4 3 3" xfId="10462" xr:uid="{00000000-0005-0000-0000-0000E71D0000}"/>
    <cellStyle name="Normal 13 4 4" xfId="10463" xr:uid="{00000000-0005-0000-0000-0000E81D0000}"/>
    <cellStyle name="Normal 13 4 5" xfId="10464" xr:uid="{00000000-0005-0000-0000-0000E91D0000}"/>
    <cellStyle name="Normal 13 5" xfId="10465" xr:uid="{00000000-0005-0000-0000-0000EA1D0000}"/>
    <cellStyle name="Normal 13 5 2" xfId="10466" xr:uid="{00000000-0005-0000-0000-0000EB1D0000}"/>
    <cellStyle name="Normal 13 5 3" xfId="10467" xr:uid="{00000000-0005-0000-0000-0000EC1D0000}"/>
    <cellStyle name="Normal 13 6" xfId="10468" xr:uid="{00000000-0005-0000-0000-0000ED1D0000}"/>
    <cellStyle name="Normal 13 6 2" xfId="10469" xr:uid="{00000000-0005-0000-0000-0000EE1D0000}"/>
    <cellStyle name="Normal 13 6 2 2" xfId="10470" xr:uid="{00000000-0005-0000-0000-0000EF1D0000}"/>
    <cellStyle name="Normal 13 6 2 3" xfId="10471" xr:uid="{00000000-0005-0000-0000-0000F01D0000}"/>
    <cellStyle name="Normal 13 6 3" xfId="10472" xr:uid="{00000000-0005-0000-0000-0000F11D0000}"/>
    <cellStyle name="Normal 13 6 4" xfId="10473" xr:uid="{00000000-0005-0000-0000-0000F21D0000}"/>
    <cellStyle name="Normal 13 7" xfId="10474" xr:uid="{00000000-0005-0000-0000-0000F31D0000}"/>
    <cellStyle name="Normal 13 7 2" xfId="10475" xr:uid="{00000000-0005-0000-0000-0000F41D0000}"/>
    <cellStyle name="Normal 13 7 2 2" xfId="10476" xr:uid="{00000000-0005-0000-0000-0000F51D0000}"/>
    <cellStyle name="Normal 13 7 2 3" xfId="10477" xr:uid="{00000000-0005-0000-0000-0000F61D0000}"/>
    <cellStyle name="Normal 13 7 3" xfId="10478" xr:uid="{00000000-0005-0000-0000-0000F71D0000}"/>
    <cellStyle name="Normal 13 7 4" xfId="10479" xr:uid="{00000000-0005-0000-0000-0000F81D0000}"/>
    <cellStyle name="Normal 13 8" xfId="10480" xr:uid="{00000000-0005-0000-0000-0000F91D0000}"/>
    <cellStyle name="Normal 13 8 2" xfId="10481" xr:uid="{00000000-0005-0000-0000-0000FA1D0000}"/>
    <cellStyle name="Normal 13 8 3" xfId="10482" xr:uid="{00000000-0005-0000-0000-0000FB1D0000}"/>
    <cellStyle name="Normal 13 9" xfId="10483" xr:uid="{00000000-0005-0000-0000-0000FC1D0000}"/>
    <cellStyle name="Normal 13 9 2" xfId="10484" xr:uid="{00000000-0005-0000-0000-0000FD1D0000}"/>
    <cellStyle name="Normal 13 9 3" xfId="10485" xr:uid="{00000000-0005-0000-0000-0000FE1D0000}"/>
    <cellStyle name="Normal 130" xfId="10486" xr:uid="{00000000-0005-0000-0000-0000FF1D0000}"/>
    <cellStyle name="Normal 130 2" xfId="10487" xr:uid="{00000000-0005-0000-0000-0000001E0000}"/>
    <cellStyle name="Normal 131" xfId="5283" xr:uid="{00000000-0005-0000-0000-0000011E0000}"/>
    <cellStyle name="Normal 131 2" xfId="10488" xr:uid="{00000000-0005-0000-0000-0000021E0000}"/>
    <cellStyle name="Normal 132" xfId="10489" xr:uid="{00000000-0005-0000-0000-0000031E0000}"/>
    <cellStyle name="Normal 132 2" xfId="10490" xr:uid="{00000000-0005-0000-0000-0000041E0000}"/>
    <cellStyle name="Normal 133" xfId="5282" xr:uid="{00000000-0005-0000-0000-0000051E0000}"/>
    <cellStyle name="Normal 133 2" xfId="10491" xr:uid="{00000000-0005-0000-0000-0000061E0000}"/>
    <cellStyle name="Normal 134" xfId="10492" xr:uid="{00000000-0005-0000-0000-0000071E0000}"/>
    <cellStyle name="Normal 134 2" xfId="10493" xr:uid="{00000000-0005-0000-0000-0000081E0000}"/>
    <cellStyle name="Normal 135" xfId="10494" xr:uid="{00000000-0005-0000-0000-0000091E0000}"/>
    <cellStyle name="Normal 135 2" xfId="10495" xr:uid="{00000000-0005-0000-0000-00000A1E0000}"/>
    <cellStyle name="Normal 136" xfId="5281" xr:uid="{00000000-0005-0000-0000-00000B1E0000}"/>
    <cellStyle name="Normal 136 2" xfId="10496" xr:uid="{00000000-0005-0000-0000-00000C1E0000}"/>
    <cellStyle name="Normal 137" xfId="10497" xr:uid="{00000000-0005-0000-0000-00000D1E0000}"/>
    <cellStyle name="Normal 137 2" xfId="10498" xr:uid="{00000000-0005-0000-0000-00000E1E0000}"/>
    <cellStyle name="Normal 138" xfId="5280" xr:uid="{00000000-0005-0000-0000-00000F1E0000}"/>
    <cellStyle name="Normal 138 2" xfId="10499" xr:uid="{00000000-0005-0000-0000-0000101E0000}"/>
    <cellStyle name="Normal 139" xfId="5279" xr:uid="{00000000-0005-0000-0000-0000111E0000}"/>
    <cellStyle name="Normal 139 2" xfId="10500" xr:uid="{00000000-0005-0000-0000-0000121E0000}"/>
    <cellStyle name="Normal 14" xfId="607" xr:uid="{00000000-0005-0000-0000-0000F5010000}"/>
    <cellStyle name="Normal 14 2" xfId="608" xr:uid="{00000000-0005-0000-0000-0000F6010000}"/>
    <cellStyle name="Normal 14 2 2" xfId="10501" xr:uid="{00000000-0005-0000-0000-0000151E0000}"/>
    <cellStyle name="Normal 14 2 2 2" xfId="10502" xr:uid="{00000000-0005-0000-0000-0000161E0000}"/>
    <cellStyle name="Normal 14 2 3" xfId="10503" xr:uid="{00000000-0005-0000-0000-0000171E0000}"/>
    <cellStyle name="Normal 14 2 4" xfId="10504" xr:uid="{00000000-0005-0000-0000-0000181E0000}"/>
    <cellStyle name="Normal 14 2 5" xfId="10505" xr:uid="{00000000-0005-0000-0000-0000191E0000}"/>
    <cellStyle name="Normal 14 2 6" xfId="5389" xr:uid="{00000000-0005-0000-0000-0000141E0000}"/>
    <cellStyle name="Normal 14 3" xfId="10506" xr:uid="{00000000-0005-0000-0000-00001A1E0000}"/>
    <cellStyle name="Normal 14 3 2" xfId="10507" xr:uid="{00000000-0005-0000-0000-00001B1E0000}"/>
    <cellStyle name="Normal 14 3 2 2" xfId="10508" xr:uid="{00000000-0005-0000-0000-00001C1E0000}"/>
    <cellStyle name="Normal 14 3 3" xfId="10509" xr:uid="{00000000-0005-0000-0000-00001D1E0000}"/>
    <cellStyle name="Normal 14 4" xfId="10510" xr:uid="{00000000-0005-0000-0000-00001E1E0000}"/>
    <cellStyle name="Normal 14 5" xfId="10511" xr:uid="{00000000-0005-0000-0000-00001F1E0000}"/>
    <cellStyle name="Normal 14 5 2" xfId="10512" xr:uid="{00000000-0005-0000-0000-0000201E0000}"/>
    <cellStyle name="Normal 14 5 3" xfId="10513" xr:uid="{00000000-0005-0000-0000-0000211E0000}"/>
    <cellStyle name="Normal 14 6" xfId="10514" xr:uid="{00000000-0005-0000-0000-0000221E0000}"/>
    <cellStyle name="Normal 14 7" xfId="10515" xr:uid="{00000000-0005-0000-0000-0000231E0000}"/>
    <cellStyle name="Normal 14_App b.3 Unspent_" xfId="609" xr:uid="{00000000-0005-0000-0000-0000F7010000}"/>
    <cellStyle name="Normal 140" xfId="5278" xr:uid="{00000000-0005-0000-0000-0000241E0000}"/>
    <cellStyle name="Normal 140 2" xfId="10516" xr:uid="{00000000-0005-0000-0000-0000251E0000}"/>
    <cellStyle name="Normal 141" xfId="5277" xr:uid="{00000000-0005-0000-0000-0000261E0000}"/>
    <cellStyle name="Normal 141 2" xfId="10517" xr:uid="{00000000-0005-0000-0000-0000271E0000}"/>
    <cellStyle name="Normal 142" xfId="10518" xr:uid="{00000000-0005-0000-0000-0000281E0000}"/>
    <cellStyle name="Normal 142 2" xfId="10519" xr:uid="{00000000-0005-0000-0000-0000291E0000}"/>
    <cellStyle name="Normal 143" xfId="10520" xr:uid="{00000000-0005-0000-0000-00002A1E0000}"/>
    <cellStyle name="Normal 143 2" xfId="10521" xr:uid="{00000000-0005-0000-0000-00002B1E0000}"/>
    <cellStyle name="Normal 144" xfId="10522" xr:uid="{00000000-0005-0000-0000-00002C1E0000}"/>
    <cellStyle name="Normal 144 2" xfId="10523" xr:uid="{00000000-0005-0000-0000-00002D1E0000}"/>
    <cellStyle name="Normal 145" xfId="10524" xr:uid="{00000000-0005-0000-0000-00002E1E0000}"/>
    <cellStyle name="Normal 145 2" xfId="10525" xr:uid="{00000000-0005-0000-0000-00002F1E0000}"/>
    <cellStyle name="Normal 146" xfId="5276" xr:uid="{00000000-0005-0000-0000-0000301E0000}"/>
    <cellStyle name="Normal 146 2" xfId="10526" xr:uid="{00000000-0005-0000-0000-0000311E0000}"/>
    <cellStyle name="Normal 147" xfId="10527" xr:uid="{00000000-0005-0000-0000-0000321E0000}"/>
    <cellStyle name="Normal 147 2" xfId="10528" xr:uid="{00000000-0005-0000-0000-0000331E0000}"/>
    <cellStyle name="Normal 148" xfId="10529" xr:uid="{00000000-0005-0000-0000-0000341E0000}"/>
    <cellStyle name="Normal 148 2" xfId="10530" xr:uid="{00000000-0005-0000-0000-0000351E0000}"/>
    <cellStyle name="Normal 149" xfId="10531" xr:uid="{00000000-0005-0000-0000-0000361E0000}"/>
    <cellStyle name="Normal 15" xfId="610" xr:uid="{00000000-0005-0000-0000-0000F8010000}"/>
    <cellStyle name="Normal 15 10" xfId="5388" xr:uid="{00000000-0005-0000-0000-0000371E0000}"/>
    <cellStyle name="Normal 15 2" xfId="611" xr:uid="{00000000-0005-0000-0000-0000F9010000}"/>
    <cellStyle name="Normal 15 2 2" xfId="10532" xr:uid="{00000000-0005-0000-0000-0000391E0000}"/>
    <cellStyle name="Normal 15 2 2 2" xfId="10533" xr:uid="{00000000-0005-0000-0000-00003A1E0000}"/>
    <cellStyle name="Normal 15 2 2 3" xfId="10534" xr:uid="{00000000-0005-0000-0000-00003B1E0000}"/>
    <cellStyle name="Normal 15 2 3" xfId="5387" xr:uid="{00000000-0005-0000-0000-0000381E0000}"/>
    <cellStyle name="Normal 15 3" xfId="5386" xr:uid="{00000000-0005-0000-0000-00003C1E0000}"/>
    <cellStyle name="Normal 15 4" xfId="10535" xr:uid="{00000000-0005-0000-0000-00003D1E0000}"/>
    <cellStyle name="Normal 15 4 2" xfId="10536" xr:uid="{00000000-0005-0000-0000-00003E1E0000}"/>
    <cellStyle name="Normal 15 4 2 2" xfId="10537" xr:uid="{00000000-0005-0000-0000-00003F1E0000}"/>
    <cellStyle name="Normal 15 4 3" xfId="10538" xr:uid="{00000000-0005-0000-0000-0000401E0000}"/>
    <cellStyle name="Normal 15 4 4" xfId="10539" xr:uid="{00000000-0005-0000-0000-0000411E0000}"/>
    <cellStyle name="Normal 15 5" xfId="10540" xr:uid="{00000000-0005-0000-0000-0000421E0000}"/>
    <cellStyle name="Normal 15 5 2" xfId="10541" xr:uid="{00000000-0005-0000-0000-0000431E0000}"/>
    <cellStyle name="Normal 15 5 2 2" xfId="10542" xr:uid="{00000000-0005-0000-0000-0000441E0000}"/>
    <cellStyle name="Normal 15 5 2 3" xfId="10543" xr:uid="{00000000-0005-0000-0000-0000451E0000}"/>
    <cellStyle name="Normal 15 5 3" xfId="10544" xr:uid="{00000000-0005-0000-0000-0000461E0000}"/>
    <cellStyle name="Normal 15 5 4" xfId="10545" xr:uid="{00000000-0005-0000-0000-0000471E0000}"/>
    <cellStyle name="Normal 15 6" xfId="10546" xr:uid="{00000000-0005-0000-0000-0000481E0000}"/>
    <cellStyle name="Normal 15 6 2" xfId="10547" xr:uid="{00000000-0005-0000-0000-0000491E0000}"/>
    <cellStyle name="Normal 15 6 3" xfId="10548" xr:uid="{00000000-0005-0000-0000-00004A1E0000}"/>
    <cellStyle name="Normal 15 7" xfId="10549" xr:uid="{00000000-0005-0000-0000-00004B1E0000}"/>
    <cellStyle name="Normal 15 7 2" xfId="10550" xr:uid="{00000000-0005-0000-0000-00004C1E0000}"/>
    <cellStyle name="Normal 15 7 3" xfId="10551" xr:uid="{00000000-0005-0000-0000-00004D1E0000}"/>
    <cellStyle name="Normal 15 8" xfId="10552" xr:uid="{00000000-0005-0000-0000-00004E1E0000}"/>
    <cellStyle name="Normal 15 9" xfId="10553" xr:uid="{00000000-0005-0000-0000-00004F1E0000}"/>
    <cellStyle name="Normal 15_App b.3 Unspent_" xfId="612" xr:uid="{00000000-0005-0000-0000-0000FA010000}"/>
    <cellStyle name="Normal 150" xfId="10554" xr:uid="{00000000-0005-0000-0000-0000501E0000}"/>
    <cellStyle name="Normal 151" xfId="10555" xr:uid="{00000000-0005-0000-0000-0000511E0000}"/>
    <cellStyle name="Normal 152" xfId="10556" xr:uid="{00000000-0005-0000-0000-0000521E0000}"/>
    <cellStyle name="Normal 153" xfId="2871" xr:uid="{00000000-0005-0000-0000-0000FB010000}"/>
    <cellStyle name="Normal 153 2" xfId="10557" xr:uid="{00000000-0005-0000-0000-0000531E0000}"/>
    <cellStyle name="Normal 154" xfId="10558" xr:uid="{00000000-0005-0000-0000-0000541E0000}"/>
    <cellStyle name="Normal 155" xfId="10559" xr:uid="{00000000-0005-0000-0000-0000551E0000}"/>
    <cellStyle name="Normal 156" xfId="10560" xr:uid="{00000000-0005-0000-0000-0000561E0000}"/>
    <cellStyle name="Normal 157" xfId="10561" xr:uid="{00000000-0005-0000-0000-0000571E0000}"/>
    <cellStyle name="Normal 158" xfId="10562" xr:uid="{00000000-0005-0000-0000-0000581E0000}"/>
    <cellStyle name="Normal 159" xfId="10563" xr:uid="{00000000-0005-0000-0000-0000591E0000}"/>
    <cellStyle name="Normal 16" xfId="613" xr:uid="{00000000-0005-0000-0000-0000FC010000}"/>
    <cellStyle name="Normal 16 10" xfId="10564" xr:uid="{00000000-0005-0000-0000-00005B1E0000}"/>
    <cellStyle name="Normal 16 2" xfId="614" xr:uid="{00000000-0005-0000-0000-0000FD010000}"/>
    <cellStyle name="Normal 16 2 2" xfId="10565" xr:uid="{00000000-0005-0000-0000-00005D1E0000}"/>
    <cellStyle name="Normal 16 2 2 2" xfId="10566" xr:uid="{00000000-0005-0000-0000-00005E1E0000}"/>
    <cellStyle name="Normal 16 2 3" xfId="10567" xr:uid="{00000000-0005-0000-0000-00005F1E0000}"/>
    <cellStyle name="Normal 16 2 4" xfId="10568" xr:uid="{00000000-0005-0000-0000-0000601E0000}"/>
    <cellStyle name="Normal 16 2 5" xfId="5385" xr:uid="{00000000-0005-0000-0000-00005C1E0000}"/>
    <cellStyle name="Normal 16 3" xfId="10569" xr:uid="{00000000-0005-0000-0000-0000611E0000}"/>
    <cellStyle name="Normal 16 3 2" xfId="10570" xr:uid="{00000000-0005-0000-0000-0000621E0000}"/>
    <cellStyle name="Normal 16 4" xfId="10571" xr:uid="{00000000-0005-0000-0000-0000631E0000}"/>
    <cellStyle name="Normal 16 4 2" xfId="10572" xr:uid="{00000000-0005-0000-0000-0000641E0000}"/>
    <cellStyle name="Normal 16 5" xfId="10573" xr:uid="{00000000-0005-0000-0000-0000651E0000}"/>
    <cellStyle name="Normal 16 5 2" xfId="10574" xr:uid="{00000000-0005-0000-0000-0000661E0000}"/>
    <cellStyle name="Normal 16 5 2 2" xfId="10575" xr:uid="{00000000-0005-0000-0000-0000671E0000}"/>
    <cellStyle name="Normal 16 5 2 2 2" xfId="10576" xr:uid="{00000000-0005-0000-0000-0000681E0000}"/>
    <cellStyle name="Normal 16 5 2 2 3" xfId="10577" xr:uid="{00000000-0005-0000-0000-0000691E0000}"/>
    <cellStyle name="Normal 16 5 2 3" xfId="10578" xr:uid="{00000000-0005-0000-0000-00006A1E0000}"/>
    <cellStyle name="Normal 16 5 2 4" xfId="10579" xr:uid="{00000000-0005-0000-0000-00006B1E0000}"/>
    <cellStyle name="Normal 16 5 3" xfId="10580" xr:uid="{00000000-0005-0000-0000-00006C1E0000}"/>
    <cellStyle name="Normal 16 5 3 2" xfId="10581" xr:uid="{00000000-0005-0000-0000-00006D1E0000}"/>
    <cellStyle name="Normal 16 5 3 3" xfId="10582" xr:uid="{00000000-0005-0000-0000-00006E1E0000}"/>
    <cellStyle name="Normal 16 5 4" xfId="10583" xr:uid="{00000000-0005-0000-0000-00006F1E0000}"/>
    <cellStyle name="Normal 16 5 5" xfId="10584" xr:uid="{00000000-0005-0000-0000-0000701E0000}"/>
    <cellStyle name="Normal 16 6" xfId="10585" xr:uid="{00000000-0005-0000-0000-0000711E0000}"/>
    <cellStyle name="Normal 16 6 2" xfId="10586" xr:uid="{00000000-0005-0000-0000-0000721E0000}"/>
    <cellStyle name="Normal 16 6 2 2" xfId="10587" xr:uid="{00000000-0005-0000-0000-0000731E0000}"/>
    <cellStyle name="Normal 16 6 2 3" xfId="10588" xr:uid="{00000000-0005-0000-0000-0000741E0000}"/>
    <cellStyle name="Normal 16 6 3" xfId="10589" xr:uid="{00000000-0005-0000-0000-0000751E0000}"/>
    <cellStyle name="Normal 16 6 4" xfId="10590" xr:uid="{00000000-0005-0000-0000-0000761E0000}"/>
    <cellStyle name="Normal 16 7" xfId="10591" xr:uid="{00000000-0005-0000-0000-0000771E0000}"/>
    <cellStyle name="Normal 16 8" xfId="10592" xr:uid="{00000000-0005-0000-0000-0000781E0000}"/>
    <cellStyle name="Normal 16 8 2" xfId="10593" xr:uid="{00000000-0005-0000-0000-0000791E0000}"/>
    <cellStyle name="Normal 16 9" xfId="10594" xr:uid="{00000000-0005-0000-0000-00007A1E0000}"/>
    <cellStyle name="Normal 16_App b.3 Unspent_" xfId="615" xr:uid="{00000000-0005-0000-0000-0000FE010000}"/>
    <cellStyle name="Normal 160" xfId="10595" xr:uid="{00000000-0005-0000-0000-00007B1E0000}"/>
    <cellStyle name="Normal 161" xfId="10596" xr:uid="{00000000-0005-0000-0000-00007C1E0000}"/>
    <cellStyle name="Normal 162" xfId="10597" xr:uid="{00000000-0005-0000-0000-00007D1E0000}"/>
    <cellStyle name="Normal 163" xfId="10598" xr:uid="{00000000-0005-0000-0000-00007E1E0000}"/>
    <cellStyle name="Normal 164" xfId="10599" xr:uid="{00000000-0005-0000-0000-00007F1E0000}"/>
    <cellStyle name="Normal 165" xfId="5275" xr:uid="{00000000-0005-0000-0000-0000801E0000}"/>
    <cellStyle name="Normal 165 3 4" xfId="10600" xr:uid="{00000000-0005-0000-0000-0000811E0000}"/>
    <cellStyle name="Normal 166" xfId="10601" xr:uid="{00000000-0005-0000-0000-0000821E0000}"/>
    <cellStyle name="Normal 167" xfId="10602" xr:uid="{00000000-0005-0000-0000-0000831E0000}"/>
    <cellStyle name="Normal 168" xfId="5274" xr:uid="{00000000-0005-0000-0000-0000841E0000}"/>
    <cellStyle name="Normal 169" xfId="10603" xr:uid="{00000000-0005-0000-0000-0000851E0000}"/>
    <cellStyle name="Normal 17" xfId="616" xr:uid="{00000000-0005-0000-0000-0000FF010000}"/>
    <cellStyle name="Normal 17 2" xfId="617" xr:uid="{00000000-0005-0000-0000-000000020000}"/>
    <cellStyle name="Normal 17 2 2" xfId="10604" xr:uid="{00000000-0005-0000-0000-0000881E0000}"/>
    <cellStyle name="Normal 17 2 2 2" xfId="10605" xr:uid="{00000000-0005-0000-0000-0000891E0000}"/>
    <cellStyle name="Normal 17 2 3" xfId="10606" xr:uid="{00000000-0005-0000-0000-00008A1E0000}"/>
    <cellStyle name="Normal 17 2 4" xfId="5383" xr:uid="{00000000-0005-0000-0000-0000871E0000}"/>
    <cellStyle name="Normal 17 3" xfId="5382" xr:uid="{00000000-0005-0000-0000-00008B1E0000}"/>
    <cellStyle name="Normal 17 3 2" xfId="10607" xr:uid="{00000000-0005-0000-0000-00008C1E0000}"/>
    <cellStyle name="Normal 17 3 2 2" xfId="10608" xr:uid="{00000000-0005-0000-0000-00008D1E0000}"/>
    <cellStyle name="Normal 17 3 2 2 2" xfId="10609" xr:uid="{00000000-0005-0000-0000-00008E1E0000}"/>
    <cellStyle name="Normal 17 3 2 2 3" xfId="10610" xr:uid="{00000000-0005-0000-0000-00008F1E0000}"/>
    <cellStyle name="Normal 17 3 2 3" xfId="10611" xr:uid="{00000000-0005-0000-0000-0000901E0000}"/>
    <cellStyle name="Normal 17 3 2 4" xfId="10612" xr:uid="{00000000-0005-0000-0000-0000911E0000}"/>
    <cellStyle name="Normal 17 3 3" xfId="10613" xr:uid="{00000000-0005-0000-0000-0000921E0000}"/>
    <cellStyle name="Normal 17 3 3 2" xfId="10614" xr:uid="{00000000-0005-0000-0000-0000931E0000}"/>
    <cellStyle name="Normal 17 3 3 3" xfId="10615" xr:uid="{00000000-0005-0000-0000-0000941E0000}"/>
    <cellStyle name="Normal 17 3 4" xfId="10616" xr:uid="{00000000-0005-0000-0000-0000951E0000}"/>
    <cellStyle name="Normal 17 3 5" xfId="10617" xr:uid="{00000000-0005-0000-0000-0000961E0000}"/>
    <cellStyle name="Normal 17 3 6" xfId="10618" xr:uid="{00000000-0005-0000-0000-0000971E0000}"/>
    <cellStyle name="Normal 17 4" xfId="5381" xr:uid="{00000000-0005-0000-0000-0000981E0000}"/>
    <cellStyle name="Normal 17 4 2" xfId="10619" xr:uid="{00000000-0005-0000-0000-0000991E0000}"/>
    <cellStyle name="Normal 17 4 3" xfId="10620" xr:uid="{00000000-0005-0000-0000-00009A1E0000}"/>
    <cellStyle name="Normal 17 5" xfId="10621" xr:uid="{00000000-0005-0000-0000-00009B1E0000}"/>
    <cellStyle name="Normal 17 5 2" xfId="10622" xr:uid="{00000000-0005-0000-0000-00009C1E0000}"/>
    <cellStyle name="Normal 17 5 2 2" xfId="10623" xr:uid="{00000000-0005-0000-0000-00009D1E0000}"/>
    <cellStyle name="Normal 17 5 2 3" xfId="10624" xr:uid="{00000000-0005-0000-0000-00009E1E0000}"/>
    <cellStyle name="Normal 17 5 3" xfId="10625" xr:uid="{00000000-0005-0000-0000-00009F1E0000}"/>
    <cellStyle name="Normal 17 5 4" xfId="10626" xr:uid="{00000000-0005-0000-0000-0000A01E0000}"/>
    <cellStyle name="Normal 17 5 5" xfId="10627" xr:uid="{00000000-0005-0000-0000-0000A11E0000}"/>
    <cellStyle name="Normal 17 6" xfId="10628" xr:uid="{00000000-0005-0000-0000-0000A21E0000}"/>
    <cellStyle name="Normal 17 7" xfId="10629" xr:uid="{00000000-0005-0000-0000-0000A31E0000}"/>
    <cellStyle name="Normal 17 8" xfId="10630" xr:uid="{00000000-0005-0000-0000-0000A41E0000}"/>
    <cellStyle name="Normal 17 8 2" xfId="10631" xr:uid="{00000000-0005-0000-0000-0000A51E0000}"/>
    <cellStyle name="Normal 17 9" xfId="5384" xr:uid="{00000000-0005-0000-0000-0000861E0000}"/>
    <cellStyle name="Normal 17_App b.3 Unspent_" xfId="618" xr:uid="{00000000-0005-0000-0000-000001020000}"/>
    <cellStyle name="Normal 170" xfId="10632" xr:uid="{00000000-0005-0000-0000-0000A61E0000}"/>
    <cellStyle name="Normal 171" xfId="10633" xr:uid="{00000000-0005-0000-0000-0000A71E0000}"/>
    <cellStyle name="Normal 172" xfId="10634" xr:uid="{00000000-0005-0000-0000-0000A81E0000}"/>
    <cellStyle name="Normal 173" xfId="10635" xr:uid="{00000000-0005-0000-0000-0000A91E0000}"/>
    <cellStyle name="Normal 174" xfId="10636" xr:uid="{00000000-0005-0000-0000-0000AA1E0000}"/>
    <cellStyle name="Normal 175" xfId="10637" xr:uid="{00000000-0005-0000-0000-0000AB1E0000}"/>
    <cellStyle name="Normal 176" xfId="10638" xr:uid="{00000000-0005-0000-0000-0000AC1E0000}"/>
    <cellStyle name="Normal 177" xfId="10639" xr:uid="{00000000-0005-0000-0000-0000AD1E0000}"/>
    <cellStyle name="Normal 178" xfId="10640" xr:uid="{00000000-0005-0000-0000-0000AE1E0000}"/>
    <cellStyle name="Normal 179" xfId="10641" xr:uid="{00000000-0005-0000-0000-0000AF1E0000}"/>
    <cellStyle name="Normal 18" xfId="619" xr:uid="{00000000-0005-0000-0000-000002020000}"/>
    <cellStyle name="Normal 18 2" xfId="5606" xr:uid="{00000000-0005-0000-0000-0000B11E0000}"/>
    <cellStyle name="Normal 18 2 2" xfId="10642" xr:uid="{00000000-0005-0000-0000-0000B21E0000}"/>
    <cellStyle name="Normal 18 3" xfId="16" xr:uid="{00000000-0005-0000-0000-00000B000000}"/>
    <cellStyle name="Normal 18 3 2" xfId="118" xr:uid="{00000000-0005-0000-0000-00000B000000}"/>
    <cellStyle name="Normal 18 3 2 2" xfId="10644" xr:uid="{00000000-0005-0000-0000-0000B41E0000}"/>
    <cellStyle name="Normal 18 3 3" xfId="17" xr:uid="{00000000-0005-0000-0000-00000C000000}"/>
    <cellStyle name="Normal 18 3 3 2" xfId="119" xr:uid="{00000000-0005-0000-0000-00000C000000}"/>
    <cellStyle name="Normal 18 3 3 3" xfId="10645" xr:uid="{00000000-0005-0000-0000-0000B51E0000}"/>
    <cellStyle name="Normal 18 3 4" xfId="10643" xr:uid="{00000000-0005-0000-0000-0000B31E0000}"/>
    <cellStyle name="Normal 18 4" xfId="10646" xr:uid="{00000000-0005-0000-0000-0000B61E0000}"/>
    <cellStyle name="Normal 18 4 2" xfId="10647" xr:uid="{00000000-0005-0000-0000-0000B71E0000}"/>
    <cellStyle name="Normal 18 4 2 2" xfId="10648" xr:uid="{00000000-0005-0000-0000-0000B81E0000}"/>
    <cellStyle name="Normal 18 4 2 2 2" xfId="10649" xr:uid="{00000000-0005-0000-0000-0000B91E0000}"/>
    <cellStyle name="Normal 18 4 2 2 3" xfId="10650" xr:uid="{00000000-0005-0000-0000-0000BA1E0000}"/>
    <cellStyle name="Normal 18 4 2 3" xfId="10651" xr:uid="{00000000-0005-0000-0000-0000BB1E0000}"/>
    <cellStyle name="Normal 18 4 2 4" xfId="10652" xr:uid="{00000000-0005-0000-0000-0000BC1E0000}"/>
    <cellStyle name="Normal 18 4 3" xfId="10653" xr:uid="{00000000-0005-0000-0000-0000BD1E0000}"/>
    <cellStyle name="Normal 18 4 3 2" xfId="10654" xr:uid="{00000000-0005-0000-0000-0000BE1E0000}"/>
    <cellStyle name="Normal 18 4 3 3" xfId="10655" xr:uid="{00000000-0005-0000-0000-0000BF1E0000}"/>
    <cellStyle name="Normal 18 4 4" xfId="10656" xr:uid="{00000000-0005-0000-0000-0000C01E0000}"/>
    <cellStyle name="Normal 18 4 5" xfId="10657" xr:uid="{00000000-0005-0000-0000-0000C11E0000}"/>
    <cellStyle name="Normal 18 5" xfId="10658" xr:uid="{00000000-0005-0000-0000-0000C21E0000}"/>
    <cellStyle name="Normal 18 6" xfId="10659" xr:uid="{00000000-0005-0000-0000-0000C31E0000}"/>
    <cellStyle name="Normal 18 7" xfId="10660" xr:uid="{00000000-0005-0000-0000-0000C41E0000}"/>
    <cellStyle name="Normal 18 8" xfId="5380" xr:uid="{00000000-0005-0000-0000-0000B01E0000}"/>
    <cellStyle name="Normal 180" xfId="10661" xr:uid="{00000000-0005-0000-0000-0000C51E0000}"/>
    <cellStyle name="Normal 181" xfId="10662" xr:uid="{00000000-0005-0000-0000-0000C61E0000}"/>
    <cellStyle name="Normal 182" xfId="10663" xr:uid="{00000000-0005-0000-0000-0000C71E0000}"/>
    <cellStyle name="Normal 183" xfId="10664" xr:uid="{00000000-0005-0000-0000-0000C81E0000}"/>
    <cellStyle name="Normal 184" xfId="10665" xr:uid="{00000000-0005-0000-0000-0000C91E0000}"/>
    <cellStyle name="Normal 185" xfId="10666" xr:uid="{00000000-0005-0000-0000-0000CA1E0000}"/>
    <cellStyle name="Normal 186" xfId="10667" xr:uid="{00000000-0005-0000-0000-0000CB1E0000}"/>
    <cellStyle name="Normal 187" xfId="10668" xr:uid="{00000000-0005-0000-0000-0000CC1E0000}"/>
    <cellStyle name="Normal 188" xfId="10669" xr:uid="{00000000-0005-0000-0000-0000CD1E0000}"/>
    <cellStyle name="Normal 189" xfId="10670" xr:uid="{00000000-0005-0000-0000-0000CE1E0000}"/>
    <cellStyle name="Normal 19" xfId="620" xr:uid="{00000000-0005-0000-0000-000003020000}"/>
    <cellStyle name="Normal 19 2" xfId="621" xr:uid="{00000000-0005-0000-0000-000004020000}"/>
    <cellStyle name="Normal 19 2 2" xfId="10671" xr:uid="{00000000-0005-0000-0000-0000D11E0000}"/>
    <cellStyle name="Normal 19 2 2 2" xfId="10672" xr:uid="{00000000-0005-0000-0000-0000D21E0000}"/>
    <cellStyle name="Normal 19 2 2 2 2" xfId="10673" xr:uid="{00000000-0005-0000-0000-0000D31E0000}"/>
    <cellStyle name="Normal 19 2 2 2 3" xfId="10674" xr:uid="{00000000-0005-0000-0000-0000D41E0000}"/>
    <cellStyle name="Normal 19 2 2 3" xfId="10675" xr:uid="{00000000-0005-0000-0000-0000D51E0000}"/>
    <cellStyle name="Normal 19 2 2 4" xfId="10676" xr:uid="{00000000-0005-0000-0000-0000D61E0000}"/>
    <cellStyle name="Normal 19 2 3" xfId="10677" xr:uid="{00000000-0005-0000-0000-0000D71E0000}"/>
    <cellStyle name="Normal 19 2 3 2" xfId="10678" xr:uid="{00000000-0005-0000-0000-0000D81E0000}"/>
    <cellStyle name="Normal 19 2 3 3" xfId="10679" xr:uid="{00000000-0005-0000-0000-0000D91E0000}"/>
    <cellStyle name="Normal 19 2 4" xfId="10680" xr:uid="{00000000-0005-0000-0000-0000DA1E0000}"/>
    <cellStyle name="Normal 19 2 4 2" xfId="10681" xr:uid="{00000000-0005-0000-0000-0000DB1E0000}"/>
    <cellStyle name="Normal 19 2 5" xfId="10682" xr:uid="{00000000-0005-0000-0000-0000DC1E0000}"/>
    <cellStyle name="Normal 19 2 6" xfId="10683" xr:uid="{00000000-0005-0000-0000-0000DD1E0000}"/>
    <cellStyle name="Normal 19 2 7" xfId="5379" xr:uid="{00000000-0005-0000-0000-0000D01E0000}"/>
    <cellStyle name="Normal 19 3" xfId="18" xr:uid="{00000000-0005-0000-0000-00000D000000}"/>
    <cellStyle name="Normal 19 3 2" xfId="120" xr:uid="{00000000-0005-0000-0000-00000D000000}"/>
    <cellStyle name="Normal 19 3 2 2" xfId="10685" xr:uid="{00000000-0005-0000-0000-0000DF1E0000}"/>
    <cellStyle name="Normal 19 3 3" xfId="10686" xr:uid="{00000000-0005-0000-0000-0000E01E0000}"/>
    <cellStyle name="Normal 19 3 4" xfId="10684" xr:uid="{00000000-0005-0000-0000-0000DE1E0000}"/>
    <cellStyle name="Normal 19 4" xfId="5536" xr:uid="{00000000-0005-0000-0000-0000CF1E0000}"/>
    <cellStyle name="Normal 19_App b.3 Unspent_" xfId="622" xr:uid="{00000000-0005-0000-0000-000005020000}"/>
    <cellStyle name="Normal 190" xfId="10687" xr:uid="{00000000-0005-0000-0000-0000E11E0000}"/>
    <cellStyle name="Normal 191" xfId="10688" xr:uid="{00000000-0005-0000-0000-0000E21E0000}"/>
    <cellStyle name="Normal 192" xfId="10689" xr:uid="{00000000-0005-0000-0000-0000E31E0000}"/>
    <cellStyle name="Normal 193" xfId="10690" xr:uid="{00000000-0005-0000-0000-0000E41E0000}"/>
    <cellStyle name="Normal 194" xfId="10691" xr:uid="{00000000-0005-0000-0000-0000E51E0000}"/>
    <cellStyle name="Normal 195" xfId="10692" xr:uid="{00000000-0005-0000-0000-0000E61E0000}"/>
    <cellStyle name="Normal 196" xfId="10693" xr:uid="{00000000-0005-0000-0000-0000E71E0000}"/>
    <cellStyle name="Normal 197" xfId="10694" xr:uid="{00000000-0005-0000-0000-0000E81E0000}"/>
    <cellStyle name="Normal 198" xfId="5273" xr:uid="{00000000-0005-0000-0000-0000E91E0000}"/>
    <cellStyle name="Normal 199" xfId="10695" xr:uid="{00000000-0005-0000-0000-0000EA1E0000}"/>
    <cellStyle name="Normal 2" xfId="1" xr:uid="{00000000-0005-0000-0000-00000E000000}"/>
    <cellStyle name="Normal 2 10" xfId="623" xr:uid="{00000000-0005-0000-0000-000007020000}"/>
    <cellStyle name="Normal 2 10 10" xfId="624" xr:uid="{00000000-0005-0000-0000-000008020000}"/>
    <cellStyle name="Normal 2 10 10 2" xfId="14" xr:uid="{00000000-0005-0000-0000-00000F000000}"/>
    <cellStyle name="Normal 2 10 10 3" xfId="10696" xr:uid="{00000000-0005-0000-0000-0000EF1E0000}"/>
    <cellStyle name="Normal 2 10 11" xfId="626" xr:uid="{00000000-0005-0000-0000-00000A020000}"/>
    <cellStyle name="Normal 2 10 11 2" xfId="10697" xr:uid="{00000000-0005-0000-0000-0000F11E0000}"/>
    <cellStyle name="Normal 2 10 12" xfId="627" xr:uid="{00000000-0005-0000-0000-00000B020000}"/>
    <cellStyle name="Normal 2 10 12 2" xfId="10698" xr:uid="{00000000-0005-0000-0000-0000F31E0000}"/>
    <cellStyle name="Normal 2 10 13" xfId="628" xr:uid="{00000000-0005-0000-0000-00000C020000}"/>
    <cellStyle name="Normal 2 10 13 2" xfId="10699" xr:uid="{00000000-0005-0000-0000-0000F51E0000}"/>
    <cellStyle name="Normal 2 10 14" xfId="629" xr:uid="{00000000-0005-0000-0000-00000D020000}"/>
    <cellStyle name="Normal 2 10 14 2" xfId="10700" xr:uid="{00000000-0005-0000-0000-0000F71E0000}"/>
    <cellStyle name="Normal 2 10 15" xfId="630" xr:uid="{00000000-0005-0000-0000-00000E020000}"/>
    <cellStyle name="Normal 2 10 15 2" xfId="10701" xr:uid="{00000000-0005-0000-0000-0000F91E0000}"/>
    <cellStyle name="Normal 2 10 16" xfId="631" xr:uid="{00000000-0005-0000-0000-00000F020000}"/>
    <cellStyle name="Normal 2 10 16 2" xfId="10702" xr:uid="{00000000-0005-0000-0000-0000FB1E0000}"/>
    <cellStyle name="Normal 2 10 17" xfId="632" xr:uid="{00000000-0005-0000-0000-000010020000}"/>
    <cellStyle name="Normal 2 10 17 2" xfId="10703" xr:uid="{00000000-0005-0000-0000-0000FD1E0000}"/>
    <cellStyle name="Normal 2 10 18" xfId="633" xr:uid="{00000000-0005-0000-0000-000011020000}"/>
    <cellStyle name="Normal 2 10 18 2" xfId="10704" xr:uid="{00000000-0005-0000-0000-0000FF1E0000}"/>
    <cellStyle name="Normal 2 10 19" xfId="634" xr:uid="{00000000-0005-0000-0000-000012020000}"/>
    <cellStyle name="Normal 2 10 19 2" xfId="10705" xr:uid="{00000000-0005-0000-0000-0000011F0000}"/>
    <cellStyle name="Normal 2 10 2" xfId="635" xr:uid="{00000000-0005-0000-0000-000013020000}"/>
    <cellStyle name="Normal 2 10 2 2" xfId="10706" xr:uid="{00000000-0005-0000-0000-0000031F0000}"/>
    <cellStyle name="Normal 2 10 20" xfId="636" xr:uid="{00000000-0005-0000-0000-000014020000}"/>
    <cellStyle name="Normal 2 10 20 2" xfId="10707" xr:uid="{00000000-0005-0000-0000-0000051F0000}"/>
    <cellStyle name="Normal 2 10 21" xfId="637" xr:uid="{00000000-0005-0000-0000-000015020000}"/>
    <cellStyle name="Normal 2 10 21 2" xfId="10708" xr:uid="{00000000-0005-0000-0000-0000071F0000}"/>
    <cellStyle name="Normal 2 10 22" xfId="638" xr:uid="{00000000-0005-0000-0000-000016020000}"/>
    <cellStyle name="Normal 2 10 22 2" xfId="10709" xr:uid="{00000000-0005-0000-0000-0000091F0000}"/>
    <cellStyle name="Normal 2 10 23" xfId="639" xr:uid="{00000000-0005-0000-0000-000017020000}"/>
    <cellStyle name="Normal 2 10 23 2" xfId="10710" xr:uid="{00000000-0005-0000-0000-00000B1F0000}"/>
    <cellStyle name="Normal 2 10 24" xfId="10711" xr:uid="{00000000-0005-0000-0000-00000C1F0000}"/>
    <cellStyle name="Normal 2 10 24 2" xfId="10712" xr:uid="{00000000-0005-0000-0000-00000D1F0000}"/>
    <cellStyle name="Normal 2 10 3" xfId="640" xr:uid="{00000000-0005-0000-0000-000018020000}"/>
    <cellStyle name="Normal 2 10 3 2" xfId="10713" xr:uid="{00000000-0005-0000-0000-00000F1F0000}"/>
    <cellStyle name="Normal 2 10 4" xfId="641" xr:uid="{00000000-0005-0000-0000-000019020000}"/>
    <cellStyle name="Normal 2 10 4 2" xfId="10714" xr:uid="{00000000-0005-0000-0000-0000111F0000}"/>
    <cellStyle name="Normal 2 10 5" xfId="642" xr:uid="{00000000-0005-0000-0000-00001A020000}"/>
    <cellStyle name="Normal 2 10 5 2" xfId="10715" xr:uid="{00000000-0005-0000-0000-0000131F0000}"/>
    <cellStyle name="Normal 2 10 6" xfId="643" xr:uid="{00000000-0005-0000-0000-00001B020000}"/>
    <cellStyle name="Normal 2 10 6 2" xfId="10716" xr:uid="{00000000-0005-0000-0000-0000151F0000}"/>
    <cellStyle name="Normal 2 10 7" xfId="644" xr:uid="{00000000-0005-0000-0000-00001C020000}"/>
    <cellStyle name="Normal 2 10 7 2" xfId="10717" xr:uid="{00000000-0005-0000-0000-0000171F0000}"/>
    <cellStyle name="Normal 2 10 8" xfId="645" xr:uid="{00000000-0005-0000-0000-00001D020000}"/>
    <cellStyle name="Normal 2 10 8 2" xfId="10718" xr:uid="{00000000-0005-0000-0000-0000191F0000}"/>
    <cellStyle name="Normal 2 10 9" xfId="646" xr:uid="{00000000-0005-0000-0000-00001E020000}"/>
    <cellStyle name="Normal 2 10 9 2" xfId="10719" xr:uid="{00000000-0005-0000-0000-00001B1F0000}"/>
    <cellStyle name="Normal 2 10_App b.3 Unspent_" xfId="647" xr:uid="{00000000-0005-0000-0000-00001F020000}"/>
    <cellStyle name="Normal 2 100" xfId="10720" xr:uid="{00000000-0005-0000-0000-00001C1F0000}"/>
    <cellStyle name="Normal 2 101" xfId="5497" xr:uid="{00000000-0005-0000-0000-0000EB1E0000}"/>
    <cellStyle name="Normal 2 102" xfId="15896" xr:uid="{00000000-0005-0000-0000-0000EB1E0000}"/>
    <cellStyle name="Normal 2 11" xfId="648" xr:uid="{00000000-0005-0000-0000-000020020000}"/>
    <cellStyle name="Normal 2 11 10" xfId="649" xr:uid="{00000000-0005-0000-0000-000021020000}"/>
    <cellStyle name="Normal 2 11 10 2" xfId="10721" xr:uid="{00000000-0005-0000-0000-00001F1F0000}"/>
    <cellStyle name="Normal 2 11 11" xfId="650" xr:uid="{00000000-0005-0000-0000-000022020000}"/>
    <cellStyle name="Normal 2 11 11 2" xfId="10722" xr:uid="{00000000-0005-0000-0000-0000211F0000}"/>
    <cellStyle name="Normal 2 11 12" xfId="651" xr:uid="{00000000-0005-0000-0000-000023020000}"/>
    <cellStyle name="Normal 2 11 12 2" xfId="10723" xr:uid="{00000000-0005-0000-0000-0000231F0000}"/>
    <cellStyle name="Normal 2 11 13" xfId="652" xr:uid="{00000000-0005-0000-0000-000024020000}"/>
    <cellStyle name="Normal 2 11 13 2" xfId="10724" xr:uid="{00000000-0005-0000-0000-0000251F0000}"/>
    <cellStyle name="Normal 2 11 14" xfId="653" xr:uid="{00000000-0005-0000-0000-000025020000}"/>
    <cellStyle name="Normal 2 11 14 2" xfId="10725" xr:uid="{00000000-0005-0000-0000-0000271F0000}"/>
    <cellStyle name="Normal 2 11 15" xfId="654" xr:uid="{00000000-0005-0000-0000-000026020000}"/>
    <cellStyle name="Normal 2 11 15 2" xfId="10726" xr:uid="{00000000-0005-0000-0000-0000291F0000}"/>
    <cellStyle name="Normal 2 11 16" xfId="655" xr:uid="{00000000-0005-0000-0000-000027020000}"/>
    <cellStyle name="Normal 2 11 16 2" xfId="10727" xr:uid="{00000000-0005-0000-0000-00002B1F0000}"/>
    <cellStyle name="Normal 2 11 17" xfId="656" xr:uid="{00000000-0005-0000-0000-000028020000}"/>
    <cellStyle name="Normal 2 11 17 2" xfId="10728" xr:uid="{00000000-0005-0000-0000-00002D1F0000}"/>
    <cellStyle name="Normal 2 11 18" xfId="657" xr:uid="{00000000-0005-0000-0000-000029020000}"/>
    <cellStyle name="Normal 2 11 18 2" xfId="10729" xr:uid="{00000000-0005-0000-0000-00002F1F0000}"/>
    <cellStyle name="Normal 2 11 19" xfId="658" xr:uid="{00000000-0005-0000-0000-00002A020000}"/>
    <cellStyle name="Normal 2 11 19 2" xfId="10730" xr:uid="{00000000-0005-0000-0000-0000311F0000}"/>
    <cellStyle name="Normal 2 11 2" xfId="659" xr:uid="{00000000-0005-0000-0000-00002B020000}"/>
    <cellStyle name="Normal 2 11 2 2" xfId="10731" xr:uid="{00000000-0005-0000-0000-0000331F0000}"/>
    <cellStyle name="Normal 2 11 2 3" xfId="10732" xr:uid="{00000000-0005-0000-0000-0000341F0000}"/>
    <cellStyle name="Normal 2 11 2 4" xfId="10733" xr:uid="{00000000-0005-0000-0000-0000351F0000}"/>
    <cellStyle name="Normal 2 11 20" xfId="660" xr:uid="{00000000-0005-0000-0000-00002C020000}"/>
    <cellStyle name="Normal 2 11 20 2" xfId="10734" xr:uid="{00000000-0005-0000-0000-0000371F0000}"/>
    <cellStyle name="Normal 2 11 21" xfId="661" xr:uid="{00000000-0005-0000-0000-00002D020000}"/>
    <cellStyle name="Normal 2 11 21 2" xfId="10735" xr:uid="{00000000-0005-0000-0000-0000391F0000}"/>
    <cellStyle name="Normal 2 11 22" xfId="662" xr:uid="{00000000-0005-0000-0000-00002E020000}"/>
    <cellStyle name="Normal 2 11 22 2" xfId="10736" xr:uid="{00000000-0005-0000-0000-00003B1F0000}"/>
    <cellStyle name="Normal 2 11 23" xfId="663" xr:uid="{00000000-0005-0000-0000-00002F020000}"/>
    <cellStyle name="Normal 2 11 23 2" xfId="10737" xr:uid="{00000000-0005-0000-0000-00003D1F0000}"/>
    <cellStyle name="Normal 2 11 24" xfId="10738" xr:uid="{00000000-0005-0000-0000-00003E1F0000}"/>
    <cellStyle name="Normal 2 11 24 2" xfId="10739" xr:uid="{00000000-0005-0000-0000-00003F1F0000}"/>
    <cellStyle name="Normal 2 11 24 3" xfId="10740" xr:uid="{00000000-0005-0000-0000-0000401F0000}"/>
    <cellStyle name="Normal 2 11 25" xfId="10741" xr:uid="{00000000-0005-0000-0000-0000411F0000}"/>
    <cellStyle name="Normal 2 11 25 2" xfId="10742" xr:uid="{00000000-0005-0000-0000-0000421F0000}"/>
    <cellStyle name="Normal 2 11 25 2 2" xfId="10743" xr:uid="{00000000-0005-0000-0000-0000431F0000}"/>
    <cellStyle name="Normal 2 11 25 2 3" xfId="10744" xr:uid="{00000000-0005-0000-0000-0000441F0000}"/>
    <cellStyle name="Normal 2 11 25 3" xfId="10745" xr:uid="{00000000-0005-0000-0000-0000451F0000}"/>
    <cellStyle name="Normal 2 11 25 4" xfId="10746" xr:uid="{00000000-0005-0000-0000-0000461F0000}"/>
    <cellStyle name="Normal 2 11 26" xfId="10747" xr:uid="{00000000-0005-0000-0000-0000471F0000}"/>
    <cellStyle name="Normal 2 11 26 2" xfId="10748" xr:uid="{00000000-0005-0000-0000-0000481F0000}"/>
    <cellStyle name="Normal 2 11 26 3" xfId="10749" xr:uid="{00000000-0005-0000-0000-0000491F0000}"/>
    <cellStyle name="Normal 2 11 27" xfId="10750" xr:uid="{00000000-0005-0000-0000-00004A1F0000}"/>
    <cellStyle name="Normal 2 11 28" xfId="10751" xr:uid="{00000000-0005-0000-0000-00004B1F0000}"/>
    <cellStyle name="Normal 2 11 29" xfId="20117" xr:uid="{00000000-0005-0000-0000-00004C1F0000}"/>
    <cellStyle name="Normal 2 11 3" xfId="664" xr:uid="{00000000-0005-0000-0000-000030020000}"/>
    <cellStyle name="Normal 2 11 3 2" xfId="10752" xr:uid="{00000000-0005-0000-0000-00004E1F0000}"/>
    <cellStyle name="Normal 2 11 30" xfId="5292" xr:uid="{00000000-0005-0000-0000-00001D1F0000}"/>
    <cellStyle name="Normal 2 11 4" xfId="665" xr:uid="{00000000-0005-0000-0000-000031020000}"/>
    <cellStyle name="Normal 2 11 4 2" xfId="10753" xr:uid="{00000000-0005-0000-0000-0000501F0000}"/>
    <cellStyle name="Normal 2 11 5" xfId="666" xr:uid="{00000000-0005-0000-0000-000032020000}"/>
    <cellStyle name="Normal 2 11 5 2" xfId="10754" xr:uid="{00000000-0005-0000-0000-0000521F0000}"/>
    <cellStyle name="Normal 2 11 6" xfId="667" xr:uid="{00000000-0005-0000-0000-000033020000}"/>
    <cellStyle name="Normal 2 11 6 2" xfId="10755" xr:uid="{00000000-0005-0000-0000-0000541F0000}"/>
    <cellStyle name="Normal 2 11 7" xfId="668" xr:uid="{00000000-0005-0000-0000-000034020000}"/>
    <cellStyle name="Normal 2 11 7 2" xfId="10756" xr:uid="{00000000-0005-0000-0000-0000561F0000}"/>
    <cellStyle name="Normal 2 11 8" xfId="669" xr:uid="{00000000-0005-0000-0000-000035020000}"/>
    <cellStyle name="Normal 2 11 8 2" xfId="10757" xr:uid="{00000000-0005-0000-0000-0000581F0000}"/>
    <cellStyle name="Normal 2 11 9" xfId="670" xr:uid="{00000000-0005-0000-0000-000036020000}"/>
    <cellStyle name="Normal 2 11 9 2" xfId="10758" xr:uid="{00000000-0005-0000-0000-00005A1F0000}"/>
    <cellStyle name="Normal 2 12" xfId="671" xr:uid="{00000000-0005-0000-0000-000037020000}"/>
    <cellStyle name="Normal 2 12 10" xfId="672" xr:uid="{00000000-0005-0000-0000-000038020000}"/>
    <cellStyle name="Normal 2 12 10 2" xfId="10759" xr:uid="{00000000-0005-0000-0000-00005D1F0000}"/>
    <cellStyle name="Normal 2 12 11" xfId="673" xr:uid="{00000000-0005-0000-0000-000039020000}"/>
    <cellStyle name="Normal 2 12 11 2" xfId="10760" xr:uid="{00000000-0005-0000-0000-00005F1F0000}"/>
    <cellStyle name="Normal 2 12 12" xfId="674" xr:uid="{00000000-0005-0000-0000-00003A020000}"/>
    <cellStyle name="Normal 2 12 12 2" xfId="10761" xr:uid="{00000000-0005-0000-0000-0000611F0000}"/>
    <cellStyle name="Normal 2 12 13" xfId="675" xr:uid="{00000000-0005-0000-0000-00003B020000}"/>
    <cellStyle name="Normal 2 12 13 2" xfId="10762" xr:uid="{00000000-0005-0000-0000-0000631F0000}"/>
    <cellStyle name="Normal 2 12 14" xfId="676" xr:uid="{00000000-0005-0000-0000-00003C020000}"/>
    <cellStyle name="Normal 2 12 14 2" xfId="10763" xr:uid="{00000000-0005-0000-0000-0000651F0000}"/>
    <cellStyle name="Normal 2 12 15" xfId="677" xr:uid="{00000000-0005-0000-0000-00003D020000}"/>
    <cellStyle name="Normal 2 12 15 2" xfId="10764" xr:uid="{00000000-0005-0000-0000-0000671F0000}"/>
    <cellStyle name="Normal 2 12 16" xfId="678" xr:uid="{00000000-0005-0000-0000-00003E020000}"/>
    <cellStyle name="Normal 2 12 16 2" xfId="10765" xr:uid="{00000000-0005-0000-0000-0000691F0000}"/>
    <cellStyle name="Normal 2 12 17" xfId="679" xr:uid="{00000000-0005-0000-0000-00003F020000}"/>
    <cellStyle name="Normal 2 12 17 2" xfId="10766" xr:uid="{00000000-0005-0000-0000-00006B1F0000}"/>
    <cellStyle name="Normal 2 12 18" xfId="680" xr:uid="{00000000-0005-0000-0000-000040020000}"/>
    <cellStyle name="Normal 2 12 18 2" xfId="10767" xr:uid="{00000000-0005-0000-0000-00006D1F0000}"/>
    <cellStyle name="Normal 2 12 19" xfId="681" xr:uid="{00000000-0005-0000-0000-000041020000}"/>
    <cellStyle name="Normal 2 12 19 2" xfId="10768" xr:uid="{00000000-0005-0000-0000-00006F1F0000}"/>
    <cellStyle name="Normal 2 12 2" xfId="682" xr:uid="{00000000-0005-0000-0000-000042020000}"/>
    <cellStyle name="Normal 2 12 2 2" xfId="10769" xr:uid="{00000000-0005-0000-0000-0000711F0000}"/>
    <cellStyle name="Normal 2 12 20" xfId="683" xr:uid="{00000000-0005-0000-0000-000043020000}"/>
    <cellStyle name="Normal 2 12 20 2" xfId="10770" xr:uid="{00000000-0005-0000-0000-0000731F0000}"/>
    <cellStyle name="Normal 2 12 21" xfId="684" xr:uid="{00000000-0005-0000-0000-000044020000}"/>
    <cellStyle name="Normal 2 12 21 2" xfId="10771" xr:uid="{00000000-0005-0000-0000-0000751F0000}"/>
    <cellStyle name="Normal 2 12 22" xfId="685" xr:uid="{00000000-0005-0000-0000-000045020000}"/>
    <cellStyle name="Normal 2 12 22 2" xfId="10772" xr:uid="{00000000-0005-0000-0000-0000771F0000}"/>
    <cellStyle name="Normal 2 12 23" xfId="686" xr:uid="{00000000-0005-0000-0000-000046020000}"/>
    <cellStyle name="Normal 2 12 23 2" xfId="10773" xr:uid="{00000000-0005-0000-0000-0000791F0000}"/>
    <cellStyle name="Normal 2 12 24" xfId="10774" xr:uid="{00000000-0005-0000-0000-00007A1F0000}"/>
    <cellStyle name="Normal 2 12 3" xfId="687" xr:uid="{00000000-0005-0000-0000-000047020000}"/>
    <cellStyle name="Normal 2 12 3 2" xfId="10775" xr:uid="{00000000-0005-0000-0000-00007C1F0000}"/>
    <cellStyle name="Normal 2 12 4" xfId="688" xr:uid="{00000000-0005-0000-0000-000048020000}"/>
    <cellStyle name="Normal 2 12 4 2" xfId="10776" xr:uid="{00000000-0005-0000-0000-00007E1F0000}"/>
    <cellStyle name="Normal 2 12 5" xfId="689" xr:uid="{00000000-0005-0000-0000-000049020000}"/>
    <cellStyle name="Normal 2 12 5 2" xfId="10777" xr:uid="{00000000-0005-0000-0000-0000801F0000}"/>
    <cellStyle name="Normal 2 12 6" xfId="690" xr:uid="{00000000-0005-0000-0000-00004A020000}"/>
    <cellStyle name="Normal 2 12 6 2" xfId="10778" xr:uid="{00000000-0005-0000-0000-0000821F0000}"/>
    <cellStyle name="Normal 2 12 7" xfId="691" xr:uid="{00000000-0005-0000-0000-00004B020000}"/>
    <cellStyle name="Normal 2 12 7 2" xfId="10779" xr:uid="{00000000-0005-0000-0000-0000841F0000}"/>
    <cellStyle name="Normal 2 12 8" xfId="692" xr:uid="{00000000-0005-0000-0000-00004C020000}"/>
    <cellStyle name="Normal 2 12 8 2" xfId="10780" xr:uid="{00000000-0005-0000-0000-0000861F0000}"/>
    <cellStyle name="Normal 2 12 9" xfId="693" xr:uid="{00000000-0005-0000-0000-00004D020000}"/>
    <cellStyle name="Normal 2 12 9 2" xfId="10781" xr:uid="{00000000-0005-0000-0000-0000881F0000}"/>
    <cellStyle name="Normal 2 122" xfId="20566" xr:uid="{4274BA2E-76D4-42DF-B17B-8A96717D3BDA}"/>
    <cellStyle name="Normal 2 13" xfId="694" xr:uid="{00000000-0005-0000-0000-00004E020000}"/>
    <cellStyle name="Normal 2 13 10" xfId="695" xr:uid="{00000000-0005-0000-0000-00004F020000}"/>
    <cellStyle name="Normal 2 13 10 2" xfId="10782" xr:uid="{00000000-0005-0000-0000-00008B1F0000}"/>
    <cellStyle name="Normal 2 13 11" xfId="696" xr:uid="{00000000-0005-0000-0000-000050020000}"/>
    <cellStyle name="Normal 2 13 11 2" xfId="10783" xr:uid="{00000000-0005-0000-0000-00008D1F0000}"/>
    <cellStyle name="Normal 2 13 12" xfId="697" xr:uid="{00000000-0005-0000-0000-000051020000}"/>
    <cellStyle name="Normal 2 13 12 2" xfId="10784" xr:uid="{00000000-0005-0000-0000-00008F1F0000}"/>
    <cellStyle name="Normal 2 13 13" xfId="698" xr:uid="{00000000-0005-0000-0000-000052020000}"/>
    <cellStyle name="Normal 2 13 13 2" xfId="10785" xr:uid="{00000000-0005-0000-0000-0000911F0000}"/>
    <cellStyle name="Normal 2 13 14" xfId="699" xr:uid="{00000000-0005-0000-0000-000053020000}"/>
    <cellStyle name="Normal 2 13 14 2" xfId="10786" xr:uid="{00000000-0005-0000-0000-0000931F0000}"/>
    <cellStyle name="Normal 2 13 15" xfId="700" xr:uid="{00000000-0005-0000-0000-000054020000}"/>
    <cellStyle name="Normal 2 13 15 2" xfId="10787" xr:uid="{00000000-0005-0000-0000-0000951F0000}"/>
    <cellStyle name="Normal 2 13 16" xfId="701" xr:uid="{00000000-0005-0000-0000-000055020000}"/>
    <cellStyle name="Normal 2 13 16 2" xfId="10788" xr:uid="{00000000-0005-0000-0000-0000971F0000}"/>
    <cellStyle name="Normal 2 13 17" xfId="702" xr:uid="{00000000-0005-0000-0000-000056020000}"/>
    <cellStyle name="Normal 2 13 17 2" xfId="10789" xr:uid="{00000000-0005-0000-0000-0000991F0000}"/>
    <cellStyle name="Normal 2 13 18" xfId="703" xr:uid="{00000000-0005-0000-0000-000057020000}"/>
    <cellStyle name="Normal 2 13 18 2" xfId="10790" xr:uid="{00000000-0005-0000-0000-00009B1F0000}"/>
    <cellStyle name="Normal 2 13 19" xfId="704" xr:uid="{00000000-0005-0000-0000-000058020000}"/>
    <cellStyle name="Normal 2 13 19 2" xfId="10791" xr:uid="{00000000-0005-0000-0000-00009D1F0000}"/>
    <cellStyle name="Normal 2 13 2" xfId="705" xr:uid="{00000000-0005-0000-0000-000059020000}"/>
    <cellStyle name="Normal 2 13 2 2" xfId="10792" xr:uid="{00000000-0005-0000-0000-00009F1F0000}"/>
    <cellStyle name="Normal 2 13 20" xfId="706" xr:uid="{00000000-0005-0000-0000-00005A020000}"/>
    <cellStyle name="Normal 2 13 20 2" xfId="10793" xr:uid="{00000000-0005-0000-0000-0000A11F0000}"/>
    <cellStyle name="Normal 2 13 21" xfId="707" xr:uid="{00000000-0005-0000-0000-00005B020000}"/>
    <cellStyle name="Normal 2 13 21 2" xfId="10794" xr:uid="{00000000-0005-0000-0000-0000A31F0000}"/>
    <cellStyle name="Normal 2 13 22" xfId="708" xr:uid="{00000000-0005-0000-0000-00005C020000}"/>
    <cellStyle name="Normal 2 13 22 2" xfId="10795" xr:uid="{00000000-0005-0000-0000-0000A51F0000}"/>
    <cellStyle name="Normal 2 13 23" xfId="709" xr:uid="{00000000-0005-0000-0000-00005D020000}"/>
    <cellStyle name="Normal 2 13 23 2" xfId="10796" xr:uid="{00000000-0005-0000-0000-0000A71F0000}"/>
    <cellStyle name="Normal 2 13 24" xfId="10797" xr:uid="{00000000-0005-0000-0000-0000A81F0000}"/>
    <cellStyle name="Normal 2 13 3" xfId="710" xr:uid="{00000000-0005-0000-0000-00005E020000}"/>
    <cellStyle name="Normal 2 13 3 2" xfId="10798" xr:uid="{00000000-0005-0000-0000-0000AA1F0000}"/>
    <cellStyle name="Normal 2 13 4" xfId="711" xr:uid="{00000000-0005-0000-0000-00005F020000}"/>
    <cellStyle name="Normal 2 13 4 2" xfId="10799" xr:uid="{00000000-0005-0000-0000-0000AC1F0000}"/>
    <cellStyle name="Normal 2 13 5" xfId="712" xr:uid="{00000000-0005-0000-0000-000060020000}"/>
    <cellStyle name="Normal 2 13 5 2" xfId="10800" xr:uid="{00000000-0005-0000-0000-0000AE1F0000}"/>
    <cellStyle name="Normal 2 13 6" xfId="713" xr:uid="{00000000-0005-0000-0000-000061020000}"/>
    <cellStyle name="Normal 2 13 6 2" xfId="10801" xr:uid="{00000000-0005-0000-0000-0000B01F0000}"/>
    <cellStyle name="Normal 2 13 7" xfId="714" xr:uid="{00000000-0005-0000-0000-000062020000}"/>
    <cellStyle name="Normal 2 13 7 2" xfId="10802" xr:uid="{00000000-0005-0000-0000-0000B21F0000}"/>
    <cellStyle name="Normal 2 13 8" xfId="715" xr:uid="{00000000-0005-0000-0000-000063020000}"/>
    <cellStyle name="Normal 2 13 8 2" xfId="10803" xr:uid="{00000000-0005-0000-0000-0000B41F0000}"/>
    <cellStyle name="Normal 2 13 9" xfId="716" xr:uid="{00000000-0005-0000-0000-000064020000}"/>
    <cellStyle name="Normal 2 13 9 2" xfId="10804" xr:uid="{00000000-0005-0000-0000-0000B61F0000}"/>
    <cellStyle name="Normal 2 14" xfId="717" xr:uid="{00000000-0005-0000-0000-000065020000}"/>
    <cellStyle name="Normal 2 14 10" xfId="718" xr:uid="{00000000-0005-0000-0000-000066020000}"/>
    <cellStyle name="Normal 2 14 10 2" xfId="10805" xr:uid="{00000000-0005-0000-0000-0000B91F0000}"/>
    <cellStyle name="Normal 2 14 11" xfId="719" xr:uid="{00000000-0005-0000-0000-000067020000}"/>
    <cellStyle name="Normal 2 14 11 2" xfId="10806" xr:uid="{00000000-0005-0000-0000-0000BB1F0000}"/>
    <cellStyle name="Normal 2 14 12" xfId="720" xr:uid="{00000000-0005-0000-0000-000068020000}"/>
    <cellStyle name="Normal 2 14 12 2" xfId="10807" xr:uid="{00000000-0005-0000-0000-0000BD1F0000}"/>
    <cellStyle name="Normal 2 14 13" xfId="721" xr:uid="{00000000-0005-0000-0000-000069020000}"/>
    <cellStyle name="Normal 2 14 13 2" xfId="10808" xr:uid="{00000000-0005-0000-0000-0000BF1F0000}"/>
    <cellStyle name="Normal 2 14 14" xfId="722" xr:uid="{00000000-0005-0000-0000-00006A020000}"/>
    <cellStyle name="Normal 2 14 14 2" xfId="10809" xr:uid="{00000000-0005-0000-0000-0000C11F0000}"/>
    <cellStyle name="Normal 2 14 15" xfId="723" xr:uid="{00000000-0005-0000-0000-00006B020000}"/>
    <cellStyle name="Normal 2 14 15 2" xfId="10810" xr:uid="{00000000-0005-0000-0000-0000C31F0000}"/>
    <cellStyle name="Normal 2 14 16" xfId="724" xr:uid="{00000000-0005-0000-0000-00006C020000}"/>
    <cellStyle name="Normal 2 14 16 2" xfId="10811" xr:uid="{00000000-0005-0000-0000-0000C51F0000}"/>
    <cellStyle name="Normal 2 14 17" xfId="725" xr:uid="{00000000-0005-0000-0000-00006D020000}"/>
    <cellStyle name="Normal 2 14 17 2" xfId="10812" xr:uid="{00000000-0005-0000-0000-0000C71F0000}"/>
    <cellStyle name="Normal 2 14 18" xfId="726" xr:uid="{00000000-0005-0000-0000-00006E020000}"/>
    <cellStyle name="Normal 2 14 18 2" xfId="10813" xr:uid="{00000000-0005-0000-0000-0000C91F0000}"/>
    <cellStyle name="Normal 2 14 19" xfId="727" xr:uid="{00000000-0005-0000-0000-00006F020000}"/>
    <cellStyle name="Normal 2 14 19 2" xfId="10814" xr:uid="{00000000-0005-0000-0000-0000CB1F0000}"/>
    <cellStyle name="Normal 2 14 2" xfId="728" xr:uid="{00000000-0005-0000-0000-000070020000}"/>
    <cellStyle name="Normal 2 14 2 2" xfId="10815" xr:uid="{00000000-0005-0000-0000-0000CD1F0000}"/>
    <cellStyle name="Normal 2 14 20" xfId="729" xr:uid="{00000000-0005-0000-0000-000071020000}"/>
    <cellStyle name="Normal 2 14 20 2" xfId="10816" xr:uid="{00000000-0005-0000-0000-0000CF1F0000}"/>
    <cellStyle name="Normal 2 14 21" xfId="730" xr:uid="{00000000-0005-0000-0000-000072020000}"/>
    <cellStyle name="Normal 2 14 21 2" xfId="10817" xr:uid="{00000000-0005-0000-0000-0000D11F0000}"/>
    <cellStyle name="Normal 2 14 22" xfId="731" xr:uid="{00000000-0005-0000-0000-000073020000}"/>
    <cellStyle name="Normal 2 14 22 2" xfId="10818" xr:uid="{00000000-0005-0000-0000-0000D31F0000}"/>
    <cellStyle name="Normal 2 14 23" xfId="732" xr:uid="{00000000-0005-0000-0000-000074020000}"/>
    <cellStyle name="Normal 2 14 23 2" xfId="10819" xr:uid="{00000000-0005-0000-0000-0000D51F0000}"/>
    <cellStyle name="Normal 2 14 24" xfId="10820" xr:uid="{00000000-0005-0000-0000-0000D61F0000}"/>
    <cellStyle name="Normal 2 14 3" xfId="733" xr:uid="{00000000-0005-0000-0000-000075020000}"/>
    <cellStyle name="Normal 2 14 3 2" xfId="10821" xr:uid="{00000000-0005-0000-0000-0000D81F0000}"/>
    <cellStyle name="Normal 2 14 4" xfId="734" xr:uid="{00000000-0005-0000-0000-000076020000}"/>
    <cellStyle name="Normal 2 14 4 2" xfId="10822" xr:uid="{00000000-0005-0000-0000-0000DA1F0000}"/>
    <cellStyle name="Normal 2 14 5" xfId="735" xr:uid="{00000000-0005-0000-0000-000077020000}"/>
    <cellStyle name="Normal 2 14 5 2" xfId="10823" xr:uid="{00000000-0005-0000-0000-0000DC1F0000}"/>
    <cellStyle name="Normal 2 14 6" xfId="736" xr:uid="{00000000-0005-0000-0000-000078020000}"/>
    <cellStyle name="Normal 2 14 6 2" xfId="10824" xr:uid="{00000000-0005-0000-0000-0000DE1F0000}"/>
    <cellStyle name="Normal 2 14 7" xfId="737" xr:uid="{00000000-0005-0000-0000-000079020000}"/>
    <cellStyle name="Normal 2 14 7 2" xfId="10825" xr:uid="{00000000-0005-0000-0000-0000E01F0000}"/>
    <cellStyle name="Normal 2 14 8" xfId="738" xr:uid="{00000000-0005-0000-0000-00007A020000}"/>
    <cellStyle name="Normal 2 14 8 2" xfId="10826" xr:uid="{00000000-0005-0000-0000-0000E21F0000}"/>
    <cellStyle name="Normal 2 14 9" xfId="739" xr:uid="{00000000-0005-0000-0000-00007B020000}"/>
    <cellStyle name="Normal 2 14 9 2" xfId="10827" xr:uid="{00000000-0005-0000-0000-0000E41F0000}"/>
    <cellStyle name="Normal 2 15" xfId="740" xr:uid="{00000000-0005-0000-0000-00007C020000}"/>
    <cellStyle name="Normal 2 15 10" xfId="741" xr:uid="{00000000-0005-0000-0000-00007D020000}"/>
    <cellStyle name="Normal 2 15 10 2" xfId="10828" xr:uid="{00000000-0005-0000-0000-0000E71F0000}"/>
    <cellStyle name="Normal 2 15 11" xfId="742" xr:uid="{00000000-0005-0000-0000-00007E020000}"/>
    <cellStyle name="Normal 2 15 11 2" xfId="10829" xr:uid="{00000000-0005-0000-0000-0000E91F0000}"/>
    <cellStyle name="Normal 2 15 12" xfId="743" xr:uid="{00000000-0005-0000-0000-00007F020000}"/>
    <cellStyle name="Normal 2 15 12 2" xfId="10830" xr:uid="{00000000-0005-0000-0000-0000EB1F0000}"/>
    <cellStyle name="Normal 2 15 13" xfId="744" xr:uid="{00000000-0005-0000-0000-000080020000}"/>
    <cellStyle name="Normal 2 15 13 2" xfId="10831" xr:uid="{00000000-0005-0000-0000-0000ED1F0000}"/>
    <cellStyle name="Normal 2 15 14" xfId="745" xr:uid="{00000000-0005-0000-0000-000081020000}"/>
    <cellStyle name="Normal 2 15 14 2" xfId="10832" xr:uid="{00000000-0005-0000-0000-0000EF1F0000}"/>
    <cellStyle name="Normal 2 15 15" xfId="746" xr:uid="{00000000-0005-0000-0000-000082020000}"/>
    <cellStyle name="Normal 2 15 15 2" xfId="10833" xr:uid="{00000000-0005-0000-0000-0000F11F0000}"/>
    <cellStyle name="Normal 2 15 16" xfId="747" xr:uid="{00000000-0005-0000-0000-000083020000}"/>
    <cellStyle name="Normal 2 15 16 2" xfId="10834" xr:uid="{00000000-0005-0000-0000-0000F31F0000}"/>
    <cellStyle name="Normal 2 15 17" xfId="748" xr:uid="{00000000-0005-0000-0000-000084020000}"/>
    <cellStyle name="Normal 2 15 17 2" xfId="10835" xr:uid="{00000000-0005-0000-0000-0000F51F0000}"/>
    <cellStyle name="Normal 2 15 18" xfId="749" xr:uid="{00000000-0005-0000-0000-000085020000}"/>
    <cellStyle name="Normal 2 15 18 2" xfId="10836" xr:uid="{00000000-0005-0000-0000-0000F71F0000}"/>
    <cellStyle name="Normal 2 15 19" xfId="750" xr:uid="{00000000-0005-0000-0000-000086020000}"/>
    <cellStyle name="Normal 2 15 19 2" xfId="10837" xr:uid="{00000000-0005-0000-0000-0000F91F0000}"/>
    <cellStyle name="Normal 2 15 2" xfId="751" xr:uid="{00000000-0005-0000-0000-000087020000}"/>
    <cellStyle name="Normal 2 15 2 2" xfId="10838" xr:uid="{00000000-0005-0000-0000-0000FB1F0000}"/>
    <cellStyle name="Normal 2 15 20" xfId="752" xr:uid="{00000000-0005-0000-0000-000088020000}"/>
    <cellStyle name="Normal 2 15 20 2" xfId="10839" xr:uid="{00000000-0005-0000-0000-0000FD1F0000}"/>
    <cellStyle name="Normal 2 15 21" xfId="753" xr:uid="{00000000-0005-0000-0000-000089020000}"/>
    <cellStyle name="Normal 2 15 21 2" xfId="10840" xr:uid="{00000000-0005-0000-0000-0000FF1F0000}"/>
    <cellStyle name="Normal 2 15 22" xfId="754" xr:uid="{00000000-0005-0000-0000-00008A020000}"/>
    <cellStyle name="Normal 2 15 22 2" xfId="10841" xr:uid="{00000000-0005-0000-0000-000001200000}"/>
    <cellStyle name="Normal 2 15 23" xfId="755" xr:uid="{00000000-0005-0000-0000-00008B020000}"/>
    <cellStyle name="Normal 2 15 23 2" xfId="10842" xr:uid="{00000000-0005-0000-0000-000003200000}"/>
    <cellStyle name="Normal 2 15 24" xfId="10843" xr:uid="{00000000-0005-0000-0000-000004200000}"/>
    <cellStyle name="Normal 2 15 3" xfId="756" xr:uid="{00000000-0005-0000-0000-00008C020000}"/>
    <cellStyle name="Normal 2 15 3 2" xfId="10844" xr:uid="{00000000-0005-0000-0000-000006200000}"/>
    <cellStyle name="Normal 2 15 4" xfId="757" xr:uid="{00000000-0005-0000-0000-00008D020000}"/>
    <cellStyle name="Normal 2 15 4 2" xfId="10845" xr:uid="{00000000-0005-0000-0000-000008200000}"/>
    <cellStyle name="Normal 2 15 5" xfId="758" xr:uid="{00000000-0005-0000-0000-00008E020000}"/>
    <cellStyle name="Normal 2 15 5 2" xfId="10846" xr:uid="{00000000-0005-0000-0000-00000A200000}"/>
    <cellStyle name="Normal 2 15 6" xfId="759" xr:uid="{00000000-0005-0000-0000-00008F020000}"/>
    <cellStyle name="Normal 2 15 6 2" xfId="10847" xr:uid="{00000000-0005-0000-0000-00000C200000}"/>
    <cellStyle name="Normal 2 15 7" xfId="760" xr:uid="{00000000-0005-0000-0000-000090020000}"/>
    <cellStyle name="Normal 2 15 7 2" xfId="10848" xr:uid="{00000000-0005-0000-0000-00000E200000}"/>
    <cellStyle name="Normal 2 15 8" xfId="761" xr:uid="{00000000-0005-0000-0000-000091020000}"/>
    <cellStyle name="Normal 2 15 8 2" xfId="10849" xr:uid="{00000000-0005-0000-0000-000010200000}"/>
    <cellStyle name="Normal 2 15 9" xfId="762" xr:uid="{00000000-0005-0000-0000-000092020000}"/>
    <cellStyle name="Normal 2 15 9 2" xfId="10850" xr:uid="{00000000-0005-0000-0000-000012200000}"/>
    <cellStyle name="Normal 2 16" xfId="763" xr:uid="{00000000-0005-0000-0000-000093020000}"/>
    <cellStyle name="Normal 2 16 10" xfId="764" xr:uid="{00000000-0005-0000-0000-000094020000}"/>
    <cellStyle name="Normal 2 16 10 2" xfId="10851" xr:uid="{00000000-0005-0000-0000-000015200000}"/>
    <cellStyle name="Normal 2 16 11" xfId="765" xr:uid="{00000000-0005-0000-0000-000095020000}"/>
    <cellStyle name="Normal 2 16 11 2" xfId="10852" xr:uid="{00000000-0005-0000-0000-000017200000}"/>
    <cellStyle name="Normal 2 16 12" xfId="766" xr:uid="{00000000-0005-0000-0000-000096020000}"/>
    <cellStyle name="Normal 2 16 12 2" xfId="10853" xr:uid="{00000000-0005-0000-0000-000019200000}"/>
    <cellStyle name="Normal 2 16 13" xfId="767" xr:uid="{00000000-0005-0000-0000-000097020000}"/>
    <cellStyle name="Normal 2 16 13 2" xfId="10854" xr:uid="{00000000-0005-0000-0000-00001B200000}"/>
    <cellStyle name="Normal 2 16 14" xfId="768" xr:uid="{00000000-0005-0000-0000-000098020000}"/>
    <cellStyle name="Normal 2 16 14 2" xfId="10855" xr:uid="{00000000-0005-0000-0000-00001D200000}"/>
    <cellStyle name="Normal 2 16 15" xfId="769" xr:uid="{00000000-0005-0000-0000-000099020000}"/>
    <cellStyle name="Normal 2 16 15 2" xfId="10856" xr:uid="{00000000-0005-0000-0000-00001F200000}"/>
    <cellStyle name="Normal 2 16 16" xfId="770" xr:uid="{00000000-0005-0000-0000-00009A020000}"/>
    <cellStyle name="Normal 2 16 16 2" xfId="10857" xr:uid="{00000000-0005-0000-0000-000021200000}"/>
    <cellStyle name="Normal 2 16 17" xfId="771" xr:uid="{00000000-0005-0000-0000-00009B020000}"/>
    <cellStyle name="Normal 2 16 17 2" xfId="10858" xr:uid="{00000000-0005-0000-0000-000023200000}"/>
    <cellStyle name="Normal 2 16 18" xfId="772" xr:uid="{00000000-0005-0000-0000-00009C020000}"/>
    <cellStyle name="Normal 2 16 18 2" xfId="10859" xr:uid="{00000000-0005-0000-0000-000025200000}"/>
    <cellStyle name="Normal 2 16 19" xfId="773" xr:uid="{00000000-0005-0000-0000-00009D020000}"/>
    <cellStyle name="Normal 2 16 19 2" xfId="10860" xr:uid="{00000000-0005-0000-0000-000027200000}"/>
    <cellStyle name="Normal 2 16 2" xfId="774" xr:uid="{00000000-0005-0000-0000-00009E020000}"/>
    <cellStyle name="Normal 2 16 2 2" xfId="10861" xr:uid="{00000000-0005-0000-0000-000029200000}"/>
    <cellStyle name="Normal 2 16 20" xfId="775" xr:uid="{00000000-0005-0000-0000-00009F020000}"/>
    <cellStyle name="Normal 2 16 20 2" xfId="10862" xr:uid="{00000000-0005-0000-0000-00002B200000}"/>
    <cellStyle name="Normal 2 16 21" xfId="776" xr:uid="{00000000-0005-0000-0000-0000A0020000}"/>
    <cellStyle name="Normal 2 16 21 2" xfId="10863" xr:uid="{00000000-0005-0000-0000-00002D200000}"/>
    <cellStyle name="Normal 2 16 22" xfId="777" xr:uid="{00000000-0005-0000-0000-0000A1020000}"/>
    <cellStyle name="Normal 2 16 22 2" xfId="10864" xr:uid="{00000000-0005-0000-0000-00002F200000}"/>
    <cellStyle name="Normal 2 16 23" xfId="778" xr:uid="{00000000-0005-0000-0000-0000A2020000}"/>
    <cellStyle name="Normal 2 16 23 2" xfId="10865" xr:uid="{00000000-0005-0000-0000-000031200000}"/>
    <cellStyle name="Normal 2 16 24" xfId="10866" xr:uid="{00000000-0005-0000-0000-000032200000}"/>
    <cellStyle name="Normal 2 16 3" xfId="779" xr:uid="{00000000-0005-0000-0000-0000A3020000}"/>
    <cellStyle name="Normal 2 16 3 2" xfId="10867" xr:uid="{00000000-0005-0000-0000-000034200000}"/>
    <cellStyle name="Normal 2 16 4" xfId="780" xr:uid="{00000000-0005-0000-0000-0000A4020000}"/>
    <cellStyle name="Normal 2 16 4 2" xfId="10868" xr:uid="{00000000-0005-0000-0000-000036200000}"/>
    <cellStyle name="Normal 2 16 5" xfId="781" xr:uid="{00000000-0005-0000-0000-0000A5020000}"/>
    <cellStyle name="Normal 2 16 5 2" xfId="10869" xr:uid="{00000000-0005-0000-0000-000038200000}"/>
    <cellStyle name="Normal 2 16 6" xfId="782" xr:uid="{00000000-0005-0000-0000-0000A6020000}"/>
    <cellStyle name="Normal 2 16 6 2" xfId="10870" xr:uid="{00000000-0005-0000-0000-00003A200000}"/>
    <cellStyle name="Normal 2 16 7" xfId="783" xr:uid="{00000000-0005-0000-0000-0000A7020000}"/>
    <cellStyle name="Normal 2 16 7 2" xfId="10871" xr:uid="{00000000-0005-0000-0000-00003C200000}"/>
    <cellStyle name="Normal 2 16 8" xfId="784" xr:uid="{00000000-0005-0000-0000-0000A8020000}"/>
    <cellStyle name="Normal 2 16 8 2" xfId="10872" xr:uid="{00000000-0005-0000-0000-00003E200000}"/>
    <cellStyle name="Normal 2 16 9" xfId="785" xr:uid="{00000000-0005-0000-0000-0000A9020000}"/>
    <cellStyle name="Normal 2 16 9 2" xfId="10873" xr:uid="{00000000-0005-0000-0000-000040200000}"/>
    <cellStyle name="Normal 2 17" xfId="786" xr:uid="{00000000-0005-0000-0000-0000AA020000}"/>
    <cellStyle name="Normal 2 17 10" xfId="787" xr:uid="{00000000-0005-0000-0000-0000AB020000}"/>
    <cellStyle name="Normal 2 17 10 2" xfId="10874" xr:uid="{00000000-0005-0000-0000-000043200000}"/>
    <cellStyle name="Normal 2 17 11" xfId="788" xr:uid="{00000000-0005-0000-0000-0000AC020000}"/>
    <cellStyle name="Normal 2 17 11 2" xfId="10875" xr:uid="{00000000-0005-0000-0000-000045200000}"/>
    <cellStyle name="Normal 2 17 12" xfId="789" xr:uid="{00000000-0005-0000-0000-0000AD020000}"/>
    <cellStyle name="Normal 2 17 12 2" xfId="10876" xr:uid="{00000000-0005-0000-0000-000047200000}"/>
    <cellStyle name="Normal 2 17 13" xfId="790" xr:uid="{00000000-0005-0000-0000-0000AE020000}"/>
    <cellStyle name="Normal 2 17 13 2" xfId="10877" xr:uid="{00000000-0005-0000-0000-000049200000}"/>
    <cellStyle name="Normal 2 17 14" xfId="791" xr:uid="{00000000-0005-0000-0000-0000AF020000}"/>
    <cellStyle name="Normal 2 17 14 2" xfId="10878" xr:uid="{00000000-0005-0000-0000-00004B200000}"/>
    <cellStyle name="Normal 2 17 15" xfId="792" xr:uid="{00000000-0005-0000-0000-0000B0020000}"/>
    <cellStyle name="Normal 2 17 15 2" xfId="10879" xr:uid="{00000000-0005-0000-0000-00004D200000}"/>
    <cellStyle name="Normal 2 17 16" xfId="793" xr:uid="{00000000-0005-0000-0000-0000B1020000}"/>
    <cellStyle name="Normal 2 17 16 2" xfId="10880" xr:uid="{00000000-0005-0000-0000-00004F200000}"/>
    <cellStyle name="Normal 2 17 17" xfId="794" xr:uid="{00000000-0005-0000-0000-0000B2020000}"/>
    <cellStyle name="Normal 2 17 17 2" xfId="10881" xr:uid="{00000000-0005-0000-0000-000051200000}"/>
    <cellStyle name="Normal 2 17 18" xfId="795" xr:uid="{00000000-0005-0000-0000-0000B3020000}"/>
    <cellStyle name="Normal 2 17 18 2" xfId="10882" xr:uid="{00000000-0005-0000-0000-000053200000}"/>
    <cellStyle name="Normal 2 17 19" xfId="796" xr:uid="{00000000-0005-0000-0000-0000B4020000}"/>
    <cellStyle name="Normal 2 17 19 2" xfId="10883" xr:uid="{00000000-0005-0000-0000-000055200000}"/>
    <cellStyle name="Normal 2 17 2" xfId="797" xr:uid="{00000000-0005-0000-0000-0000B5020000}"/>
    <cellStyle name="Normal 2 17 2 2" xfId="10884" xr:uid="{00000000-0005-0000-0000-000057200000}"/>
    <cellStyle name="Normal 2 17 20" xfId="798" xr:uid="{00000000-0005-0000-0000-0000B6020000}"/>
    <cellStyle name="Normal 2 17 20 2" xfId="10885" xr:uid="{00000000-0005-0000-0000-000059200000}"/>
    <cellStyle name="Normal 2 17 21" xfId="799" xr:uid="{00000000-0005-0000-0000-0000B7020000}"/>
    <cellStyle name="Normal 2 17 21 2" xfId="10886" xr:uid="{00000000-0005-0000-0000-00005B200000}"/>
    <cellStyle name="Normal 2 17 22" xfId="800" xr:uid="{00000000-0005-0000-0000-0000B8020000}"/>
    <cellStyle name="Normal 2 17 22 2" xfId="10887" xr:uid="{00000000-0005-0000-0000-00005D200000}"/>
    <cellStyle name="Normal 2 17 23" xfId="801" xr:uid="{00000000-0005-0000-0000-0000B9020000}"/>
    <cellStyle name="Normal 2 17 23 2" xfId="10888" xr:uid="{00000000-0005-0000-0000-00005F200000}"/>
    <cellStyle name="Normal 2 17 24" xfId="10889" xr:uid="{00000000-0005-0000-0000-000060200000}"/>
    <cellStyle name="Normal 2 17 3" xfId="802" xr:uid="{00000000-0005-0000-0000-0000BA020000}"/>
    <cellStyle name="Normal 2 17 3 2" xfId="10890" xr:uid="{00000000-0005-0000-0000-000062200000}"/>
    <cellStyle name="Normal 2 17 4" xfId="803" xr:uid="{00000000-0005-0000-0000-0000BB020000}"/>
    <cellStyle name="Normal 2 17 4 2" xfId="10891" xr:uid="{00000000-0005-0000-0000-000064200000}"/>
    <cellStyle name="Normal 2 17 5" xfId="804" xr:uid="{00000000-0005-0000-0000-0000BC020000}"/>
    <cellStyle name="Normal 2 17 5 2" xfId="10892" xr:uid="{00000000-0005-0000-0000-000066200000}"/>
    <cellStyle name="Normal 2 17 6" xfId="805" xr:uid="{00000000-0005-0000-0000-0000BD020000}"/>
    <cellStyle name="Normal 2 17 6 2" xfId="10893" xr:uid="{00000000-0005-0000-0000-000068200000}"/>
    <cellStyle name="Normal 2 17 7" xfId="806" xr:uid="{00000000-0005-0000-0000-0000BE020000}"/>
    <cellStyle name="Normal 2 17 7 2" xfId="10894" xr:uid="{00000000-0005-0000-0000-00006A200000}"/>
    <cellStyle name="Normal 2 17 8" xfId="807" xr:uid="{00000000-0005-0000-0000-0000BF020000}"/>
    <cellStyle name="Normal 2 17 8 2" xfId="10895" xr:uid="{00000000-0005-0000-0000-00006C200000}"/>
    <cellStyle name="Normal 2 17 9" xfId="808" xr:uid="{00000000-0005-0000-0000-0000C0020000}"/>
    <cellStyle name="Normal 2 17 9 2" xfId="10896" xr:uid="{00000000-0005-0000-0000-00006E200000}"/>
    <cellStyle name="Normal 2 18" xfId="809" xr:uid="{00000000-0005-0000-0000-0000C1020000}"/>
    <cellStyle name="Normal 2 18 10" xfId="810" xr:uid="{00000000-0005-0000-0000-0000C2020000}"/>
    <cellStyle name="Normal 2 18 10 2" xfId="10897" xr:uid="{00000000-0005-0000-0000-000071200000}"/>
    <cellStyle name="Normal 2 18 11" xfId="811" xr:uid="{00000000-0005-0000-0000-0000C3020000}"/>
    <cellStyle name="Normal 2 18 11 2" xfId="10898" xr:uid="{00000000-0005-0000-0000-000073200000}"/>
    <cellStyle name="Normal 2 18 12" xfId="812" xr:uid="{00000000-0005-0000-0000-0000C4020000}"/>
    <cellStyle name="Normal 2 18 12 2" xfId="10899" xr:uid="{00000000-0005-0000-0000-000075200000}"/>
    <cellStyle name="Normal 2 18 13" xfId="813" xr:uid="{00000000-0005-0000-0000-0000C5020000}"/>
    <cellStyle name="Normal 2 18 13 2" xfId="10900" xr:uid="{00000000-0005-0000-0000-000077200000}"/>
    <cellStyle name="Normal 2 18 14" xfId="814" xr:uid="{00000000-0005-0000-0000-0000C6020000}"/>
    <cellStyle name="Normal 2 18 14 2" xfId="10901" xr:uid="{00000000-0005-0000-0000-000079200000}"/>
    <cellStyle name="Normal 2 18 15" xfId="815" xr:uid="{00000000-0005-0000-0000-0000C7020000}"/>
    <cellStyle name="Normal 2 18 15 2" xfId="10902" xr:uid="{00000000-0005-0000-0000-00007B200000}"/>
    <cellStyle name="Normal 2 18 16" xfId="816" xr:uid="{00000000-0005-0000-0000-0000C8020000}"/>
    <cellStyle name="Normal 2 18 16 2" xfId="10903" xr:uid="{00000000-0005-0000-0000-00007D200000}"/>
    <cellStyle name="Normal 2 18 17" xfId="817" xr:uid="{00000000-0005-0000-0000-0000C9020000}"/>
    <cellStyle name="Normal 2 18 17 2" xfId="10904" xr:uid="{00000000-0005-0000-0000-00007F200000}"/>
    <cellStyle name="Normal 2 18 18" xfId="818" xr:uid="{00000000-0005-0000-0000-0000CA020000}"/>
    <cellStyle name="Normal 2 18 18 2" xfId="10905" xr:uid="{00000000-0005-0000-0000-000081200000}"/>
    <cellStyle name="Normal 2 18 19" xfId="819" xr:uid="{00000000-0005-0000-0000-0000CB020000}"/>
    <cellStyle name="Normal 2 18 19 2" xfId="10906" xr:uid="{00000000-0005-0000-0000-000083200000}"/>
    <cellStyle name="Normal 2 18 2" xfId="820" xr:uid="{00000000-0005-0000-0000-0000CC020000}"/>
    <cellStyle name="Normal 2 18 2 2" xfId="10907" xr:uid="{00000000-0005-0000-0000-000085200000}"/>
    <cellStyle name="Normal 2 18 20" xfId="821" xr:uid="{00000000-0005-0000-0000-0000CD020000}"/>
    <cellStyle name="Normal 2 18 20 2" xfId="10908" xr:uid="{00000000-0005-0000-0000-000087200000}"/>
    <cellStyle name="Normal 2 18 21" xfId="822" xr:uid="{00000000-0005-0000-0000-0000CE020000}"/>
    <cellStyle name="Normal 2 18 21 2" xfId="10909" xr:uid="{00000000-0005-0000-0000-000089200000}"/>
    <cellStyle name="Normal 2 18 22" xfId="823" xr:uid="{00000000-0005-0000-0000-0000CF020000}"/>
    <cellStyle name="Normal 2 18 22 2" xfId="10910" xr:uid="{00000000-0005-0000-0000-00008B200000}"/>
    <cellStyle name="Normal 2 18 23" xfId="824" xr:uid="{00000000-0005-0000-0000-0000D0020000}"/>
    <cellStyle name="Normal 2 18 23 2" xfId="10911" xr:uid="{00000000-0005-0000-0000-00008D200000}"/>
    <cellStyle name="Normal 2 18 24" xfId="10912" xr:uid="{00000000-0005-0000-0000-00008E200000}"/>
    <cellStyle name="Normal 2 18 3" xfId="825" xr:uid="{00000000-0005-0000-0000-0000D1020000}"/>
    <cellStyle name="Normal 2 18 3 2" xfId="10913" xr:uid="{00000000-0005-0000-0000-000090200000}"/>
    <cellStyle name="Normal 2 18 4" xfId="826" xr:uid="{00000000-0005-0000-0000-0000D2020000}"/>
    <cellStyle name="Normal 2 18 4 2" xfId="10914" xr:uid="{00000000-0005-0000-0000-000092200000}"/>
    <cellStyle name="Normal 2 18 5" xfId="827" xr:uid="{00000000-0005-0000-0000-0000D3020000}"/>
    <cellStyle name="Normal 2 18 5 2" xfId="10915" xr:uid="{00000000-0005-0000-0000-000094200000}"/>
    <cellStyle name="Normal 2 18 6" xfId="828" xr:uid="{00000000-0005-0000-0000-0000D4020000}"/>
    <cellStyle name="Normal 2 18 6 2" xfId="10916" xr:uid="{00000000-0005-0000-0000-000096200000}"/>
    <cellStyle name="Normal 2 18 7" xfId="829" xr:uid="{00000000-0005-0000-0000-0000D5020000}"/>
    <cellStyle name="Normal 2 18 7 2" xfId="10917" xr:uid="{00000000-0005-0000-0000-000098200000}"/>
    <cellStyle name="Normal 2 18 8" xfId="830" xr:uid="{00000000-0005-0000-0000-0000D6020000}"/>
    <cellStyle name="Normal 2 18 8 2" xfId="10918" xr:uid="{00000000-0005-0000-0000-00009A200000}"/>
    <cellStyle name="Normal 2 18 9" xfId="831" xr:uid="{00000000-0005-0000-0000-0000D7020000}"/>
    <cellStyle name="Normal 2 18 9 2" xfId="10919" xr:uid="{00000000-0005-0000-0000-00009C200000}"/>
    <cellStyle name="Normal 2 19" xfId="832" xr:uid="{00000000-0005-0000-0000-0000D8020000}"/>
    <cellStyle name="Normal 2 19 10" xfId="833" xr:uid="{00000000-0005-0000-0000-0000D9020000}"/>
    <cellStyle name="Normal 2 19 10 2" xfId="10920" xr:uid="{00000000-0005-0000-0000-00009F200000}"/>
    <cellStyle name="Normal 2 19 11" xfId="834" xr:uid="{00000000-0005-0000-0000-0000DA020000}"/>
    <cellStyle name="Normal 2 19 11 2" xfId="10921" xr:uid="{00000000-0005-0000-0000-0000A1200000}"/>
    <cellStyle name="Normal 2 19 12" xfId="835" xr:uid="{00000000-0005-0000-0000-0000DB020000}"/>
    <cellStyle name="Normal 2 19 12 2" xfId="10922" xr:uid="{00000000-0005-0000-0000-0000A3200000}"/>
    <cellStyle name="Normal 2 19 13" xfId="836" xr:uid="{00000000-0005-0000-0000-0000DC020000}"/>
    <cellStyle name="Normal 2 19 13 2" xfId="10923" xr:uid="{00000000-0005-0000-0000-0000A5200000}"/>
    <cellStyle name="Normal 2 19 14" xfId="837" xr:uid="{00000000-0005-0000-0000-0000DD020000}"/>
    <cellStyle name="Normal 2 19 14 2" xfId="10924" xr:uid="{00000000-0005-0000-0000-0000A7200000}"/>
    <cellStyle name="Normal 2 19 15" xfId="838" xr:uid="{00000000-0005-0000-0000-0000DE020000}"/>
    <cellStyle name="Normal 2 19 15 2" xfId="10925" xr:uid="{00000000-0005-0000-0000-0000A9200000}"/>
    <cellStyle name="Normal 2 19 16" xfId="839" xr:uid="{00000000-0005-0000-0000-0000DF020000}"/>
    <cellStyle name="Normal 2 19 16 2" xfId="10926" xr:uid="{00000000-0005-0000-0000-0000AB200000}"/>
    <cellStyle name="Normal 2 19 17" xfId="840" xr:uid="{00000000-0005-0000-0000-0000E0020000}"/>
    <cellStyle name="Normal 2 19 17 2" xfId="10927" xr:uid="{00000000-0005-0000-0000-0000AD200000}"/>
    <cellStyle name="Normal 2 19 18" xfId="841" xr:uid="{00000000-0005-0000-0000-0000E1020000}"/>
    <cellStyle name="Normal 2 19 18 2" xfId="10928" xr:uid="{00000000-0005-0000-0000-0000AF200000}"/>
    <cellStyle name="Normal 2 19 19" xfId="842" xr:uid="{00000000-0005-0000-0000-0000E2020000}"/>
    <cellStyle name="Normal 2 19 19 2" xfId="10929" xr:uid="{00000000-0005-0000-0000-0000B1200000}"/>
    <cellStyle name="Normal 2 19 2" xfId="843" xr:uid="{00000000-0005-0000-0000-0000E3020000}"/>
    <cellStyle name="Normal 2 19 2 2" xfId="10930" xr:uid="{00000000-0005-0000-0000-0000B3200000}"/>
    <cellStyle name="Normal 2 19 20" xfId="844" xr:uid="{00000000-0005-0000-0000-0000E4020000}"/>
    <cellStyle name="Normal 2 19 20 2" xfId="10931" xr:uid="{00000000-0005-0000-0000-0000B5200000}"/>
    <cellStyle name="Normal 2 19 21" xfId="845" xr:uid="{00000000-0005-0000-0000-0000E5020000}"/>
    <cellStyle name="Normal 2 19 21 2" xfId="10932" xr:uid="{00000000-0005-0000-0000-0000B7200000}"/>
    <cellStyle name="Normal 2 19 22" xfId="846" xr:uid="{00000000-0005-0000-0000-0000E6020000}"/>
    <cellStyle name="Normal 2 19 22 2" xfId="10933" xr:uid="{00000000-0005-0000-0000-0000B9200000}"/>
    <cellStyle name="Normal 2 19 23" xfId="847" xr:uid="{00000000-0005-0000-0000-0000E7020000}"/>
    <cellStyle name="Normal 2 19 23 2" xfId="10934" xr:uid="{00000000-0005-0000-0000-0000BB200000}"/>
    <cellStyle name="Normal 2 19 24" xfId="10935" xr:uid="{00000000-0005-0000-0000-0000BC200000}"/>
    <cellStyle name="Normal 2 19 3" xfId="848" xr:uid="{00000000-0005-0000-0000-0000E8020000}"/>
    <cellStyle name="Normal 2 19 3 2" xfId="10936" xr:uid="{00000000-0005-0000-0000-0000BE200000}"/>
    <cellStyle name="Normal 2 19 4" xfId="849" xr:uid="{00000000-0005-0000-0000-0000E9020000}"/>
    <cellStyle name="Normal 2 19 4 2" xfId="10937" xr:uid="{00000000-0005-0000-0000-0000C0200000}"/>
    <cellStyle name="Normal 2 19 5" xfId="850" xr:uid="{00000000-0005-0000-0000-0000EA020000}"/>
    <cellStyle name="Normal 2 19 5 2" xfId="10938" xr:uid="{00000000-0005-0000-0000-0000C2200000}"/>
    <cellStyle name="Normal 2 19 6" xfId="851" xr:uid="{00000000-0005-0000-0000-0000EB020000}"/>
    <cellStyle name="Normal 2 19 6 2" xfId="10939" xr:uid="{00000000-0005-0000-0000-0000C4200000}"/>
    <cellStyle name="Normal 2 19 7" xfId="852" xr:uid="{00000000-0005-0000-0000-0000EC020000}"/>
    <cellStyle name="Normal 2 19 7 2" xfId="10940" xr:uid="{00000000-0005-0000-0000-0000C6200000}"/>
    <cellStyle name="Normal 2 19 8" xfId="853" xr:uid="{00000000-0005-0000-0000-0000ED020000}"/>
    <cellStyle name="Normal 2 19 8 2" xfId="10941" xr:uid="{00000000-0005-0000-0000-0000C8200000}"/>
    <cellStyle name="Normal 2 19 9" xfId="854" xr:uid="{00000000-0005-0000-0000-0000EE020000}"/>
    <cellStyle name="Normal 2 19 9 2" xfId="10942" xr:uid="{00000000-0005-0000-0000-0000CA200000}"/>
    <cellStyle name="Normal 2 2" xfId="8" xr:uid="{00000000-0005-0000-0000-000010000000}"/>
    <cellStyle name="Normal 2 2 2" xfId="112" xr:uid="{00000000-0005-0000-0000-000010000000}"/>
    <cellStyle name="Normal 2 2 2 2" xfId="856" xr:uid="{00000000-0005-0000-0000-0000F0020000}"/>
    <cellStyle name="Normal 2 2 2 2 2" xfId="10943" xr:uid="{00000000-0005-0000-0000-0000CE200000}"/>
    <cellStyle name="Normal 2 2 2 3" xfId="10944" xr:uid="{00000000-0005-0000-0000-0000CF200000}"/>
    <cellStyle name="Normal 2 2 2 4" xfId="10945" xr:uid="{00000000-0005-0000-0000-0000D0200000}"/>
    <cellStyle name="Normal 2 2 2 5" xfId="10946" xr:uid="{00000000-0005-0000-0000-0000D1200000}"/>
    <cellStyle name="Normal 2 2 3" xfId="857" xr:uid="{00000000-0005-0000-0000-0000F1020000}"/>
    <cellStyle name="Normal 2 2 3 2" xfId="10948" xr:uid="{00000000-0005-0000-0000-0000D3200000}"/>
    <cellStyle name="Normal 2 2 3 3" xfId="10949" xr:uid="{00000000-0005-0000-0000-0000D4200000}"/>
    <cellStyle name="Normal 2 2 3 4" xfId="10947" xr:uid="{00000000-0005-0000-0000-0000D2200000}"/>
    <cellStyle name="Normal 2 2 4" xfId="855" xr:uid="{00000000-0005-0000-0000-0000EF020000}"/>
    <cellStyle name="Normal 2 2 4 2" xfId="10951" xr:uid="{00000000-0005-0000-0000-0000D6200000}"/>
    <cellStyle name="Normal 2 2 4 2 2" xfId="10952" xr:uid="{00000000-0005-0000-0000-0000D7200000}"/>
    <cellStyle name="Normal 2 2 4 3" xfId="10953" xr:uid="{00000000-0005-0000-0000-0000D8200000}"/>
    <cellStyle name="Normal 2 2 4 4" xfId="10950" xr:uid="{00000000-0005-0000-0000-0000D5200000}"/>
    <cellStyle name="Normal 2 2 5" xfId="10954" xr:uid="{00000000-0005-0000-0000-0000D9200000}"/>
    <cellStyle name="Normal 2 2 5 2" xfId="10955" xr:uid="{00000000-0005-0000-0000-0000DA200000}"/>
    <cellStyle name="Normal 2 2 5 2 2" xfId="10956" xr:uid="{00000000-0005-0000-0000-0000DB200000}"/>
    <cellStyle name="Normal 2 2 5 3" xfId="10957" xr:uid="{00000000-0005-0000-0000-0000DC200000}"/>
    <cellStyle name="Normal 2 2 6" xfId="10958" xr:uid="{00000000-0005-0000-0000-0000DD200000}"/>
    <cellStyle name="Normal 2 2 6 2" xfId="10959" xr:uid="{00000000-0005-0000-0000-0000DE200000}"/>
    <cellStyle name="Normal 2 2 7" xfId="10960" xr:uid="{00000000-0005-0000-0000-0000DF200000}"/>
    <cellStyle name="Normal 2 2 8" xfId="20532" xr:uid="{E125A2C0-628B-48A2-A1FD-B5CB5266D13C}"/>
    <cellStyle name="Normal 2 2 8 2" xfId="20540" xr:uid="{91DCED61-724E-4E15-ACCF-DD31D84A0D68}"/>
    <cellStyle name="Normal 2 2 8 2 2" xfId="20548" xr:uid="{0CA544D7-17F4-48E8-A318-E6E47D14B7AD}"/>
    <cellStyle name="Normal 2 2 8 3" xfId="20562" xr:uid="{A5241C68-4D71-423D-A378-4AE18A057E6E}"/>
    <cellStyle name="Normal 2 2 8 4" xfId="20573" xr:uid="{D8E6189D-97EA-4112-97C4-7FB35D08212E}"/>
    <cellStyle name="Normal 2 2 8 4 2" xfId="20574" xr:uid="{63BFFF18-3A4A-4318-9957-7423E25ECC39}"/>
    <cellStyle name="Normal 2 2_App b.3 Unspent_" xfId="858" xr:uid="{00000000-0005-0000-0000-0000F2020000}"/>
    <cellStyle name="Normal 2 20" xfId="859" xr:uid="{00000000-0005-0000-0000-0000F3020000}"/>
    <cellStyle name="Normal 2 20 10" xfId="860" xr:uid="{00000000-0005-0000-0000-0000F4020000}"/>
    <cellStyle name="Normal 2 20 10 2" xfId="10961" xr:uid="{00000000-0005-0000-0000-0000E3200000}"/>
    <cellStyle name="Normal 2 20 11" xfId="861" xr:uid="{00000000-0005-0000-0000-0000F5020000}"/>
    <cellStyle name="Normal 2 20 11 2" xfId="10962" xr:uid="{00000000-0005-0000-0000-0000E5200000}"/>
    <cellStyle name="Normal 2 20 12" xfId="862" xr:uid="{00000000-0005-0000-0000-0000F6020000}"/>
    <cellStyle name="Normal 2 20 12 2" xfId="10963" xr:uid="{00000000-0005-0000-0000-0000E7200000}"/>
    <cellStyle name="Normal 2 20 13" xfId="863" xr:uid="{00000000-0005-0000-0000-0000F7020000}"/>
    <cellStyle name="Normal 2 20 13 2" xfId="10964" xr:uid="{00000000-0005-0000-0000-0000E9200000}"/>
    <cellStyle name="Normal 2 20 14" xfId="864" xr:uid="{00000000-0005-0000-0000-0000F8020000}"/>
    <cellStyle name="Normal 2 20 14 2" xfId="10965" xr:uid="{00000000-0005-0000-0000-0000EB200000}"/>
    <cellStyle name="Normal 2 20 15" xfId="865" xr:uid="{00000000-0005-0000-0000-0000F9020000}"/>
    <cellStyle name="Normal 2 20 15 2" xfId="10966" xr:uid="{00000000-0005-0000-0000-0000ED200000}"/>
    <cellStyle name="Normal 2 20 16" xfId="866" xr:uid="{00000000-0005-0000-0000-0000FA020000}"/>
    <cellStyle name="Normal 2 20 16 2" xfId="10967" xr:uid="{00000000-0005-0000-0000-0000EF200000}"/>
    <cellStyle name="Normal 2 20 17" xfId="867" xr:uid="{00000000-0005-0000-0000-0000FB020000}"/>
    <cellStyle name="Normal 2 20 17 2" xfId="10968" xr:uid="{00000000-0005-0000-0000-0000F1200000}"/>
    <cellStyle name="Normal 2 20 18" xfId="868" xr:uid="{00000000-0005-0000-0000-0000FC020000}"/>
    <cellStyle name="Normal 2 20 18 2" xfId="10969" xr:uid="{00000000-0005-0000-0000-0000F3200000}"/>
    <cellStyle name="Normal 2 20 19" xfId="869" xr:uid="{00000000-0005-0000-0000-0000FD020000}"/>
    <cellStyle name="Normal 2 20 19 2" xfId="10970" xr:uid="{00000000-0005-0000-0000-0000F5200000}"/>
    <cellStyle name="Normal 2 20 2" xfId="870" xr:uid="{00000000-0005-0000-0000-0000FE020000}"/>
    <cellStyle name="Normal 2 20 2 2" xfId="10971" xr:uid="{00000000-0005-0000-0000-0000F7200000}"/>
    <cellStyle name="Normal 2 20 20" xfId="871" xr:uid="{00000000-0005-0000-0000-0000FF020000}"/>
    <cellStyle name="Normal 2 20 20 2" xfId="10972" xr:uid="{00000000-0005-0000-0000-0000F9200000}"/>
    <cellStyle name="Normal 2 20 21" xfId="872" xr:uid="{00000000-0005-0000-0000-000000030000}"/>
    <cellStyle name="Normal 2 20 21 2" xfId="10973" xr:uid="{00000000-0005-0000-0000-0000FB200000}"/>
    <cellStyle name="Normal 2 20 22" xfId="873" xr:uid="{00000000-0005-0000-0000-000001030000}"/>
    <cellStyle name="Normal 2 20 22 2" xfId="10974" xr:uid="{00000000-0005-0000-0000-0000FD200000}"/>
    <cellStyle name="Normal 2 20 23" xfId="874" xr:uid="{00000000-0005-0000-0000-000002030000}"/>
    <cellStyle name="Normal 2 20 23 2" xfId="10975" xr:uid="{00000000-0005-0000-0000-0000FF200000}"/>
    <cellStyle name="Normal 2 20 24" xfId="10976" xr:uid="{00000000-0005-0000-0000-000000210000}"/>
    <cellStyle name="Normal 2 20 3" xfId="875" xr:uid="{00000000-0005-0000-0000-000003030000}"/>
    <cellStyle name="Normal 2 20 3 2" xfId="10977" xr:uid="{00000000-0005-0000-0000-000002210000}"/>
    <cellStyle name="Normal 2 20 4" xfId="876" xr:uid="{00000000-0005-0000-0000-000004030000}"/>
    <cellStyle name="Normal 2 20 4 2" xfId="10978" xr:uid="{00000000-0005-0000-0000-000004210000}"/>
    <cellStyle name="Normal 2 20 5" xfId="877" xr:uid="{00000000-0005-0000-0000-000005030000}"/>
    <cellStyle name="Normal 2 20 5 2" xfId="10979" xr:uid="{00000000-0005-0000-0000-000006210000}"/>
    <cellStyle name="Normal 2 20 6" xfId="878" xr:uid="{00000000-0005-0000-0000-000006030000}"/>
    <cellStyle name="Normal 2 20 6 2" xfId="10980" xr:uid="{00000000-0005-0000-0000-000008210000}"/>
    <cellStyle name="Normal 2 20 7" xfId="879" xr:uid="{00000000-0005-0000-0000-000007030000}"/>
    <cellStyle name="Normal 2 20 7 2" xfId="10981" xr:uid="{00000000-0005-0000-0000-00000A210000}"/>
    <cellStyle name="Normal 2 20 8" xfId="880" xr:uid="{00000000-0005-0000-0000-000008030000}"/>
    <cellStyle name="Normal 2 20 8 2" xfId="10982" xr:uid="{00000000-0005-0000-0000-00000C210000}"/>
    <cellStyle name="Normal 2 20 9" xfId="881" xr:uid="{00000000-0005-0000-0000-000009030000}"/>
    <cellStyle name="Normal 2 20 9 2" xfId="10983" xr:uid="{00000000-0005-0000-0000-00000E210000}"/>
    <cellStyle name="Normal 2 21" xfId="882" xr:uid="{00000000-0005-0000-0000-00000A030000}"/>
    <cellStyle name="Normal 2 21 10" xfId="883" xr:uid="{00000000-0005-0000-0000-00000B030000}"/>
    <cellStyle name="Normal 2 21 10 2" xfId="10984" xr:uid="{00000000-0005-0000-0000-000011210000}"/>
    <cellStyle name="Normal 2 21 11" xfId="884" xr:uid="{00000000-0005-0000-0000-00000C030000}"/>
    <cellStyle name="Normal 2 21 11 2" xfId="10985" xr:uid="{00000000-0005-0000-0000-000013210000}"/>
    <cellStyle name="Normal 2 21 12" xfId="885" xr:uid="{00000000-0005-0000-0000-00000D030000}"/>
    <cellStyle name="Normal 2 21 12 2" xfId="10986" xr:uid="{00000000-0005-0000-0000-000015210000}"/>
    <cellStyle name="Normal 2 21 13" xfId="886" xr:uid="{00000000-0005-0000-0000-00000E030000}"/>
    <cellStyle name="Normal 2 21 13 2" xfId="10987" xr:uid="{00000000-0005-0000-0000-000017210000}"/>
    <cellStyle name="Normal 2 21 14" xfId="887" xr:uid="{00000000-0005-0000-0000-00000F030000}"/>
    <cellStyle name="Normal 2 21 14 2" xfId="10988" xr:uid="{00000000-0005-0000-0000-000019210000}"/>
    <cellStyle name="Normal 2 21 15" xfId="888" xr:uid="{00000000-0005-0000-0000-000010030000}"/>
    <cellStyle name="Normal 2 21 15 2" xfId="10989" xr:uid="{00000000-0005-0000-0000-00001B210000}"/>
    <cellStyle name="Normal 2 21 16" xfId="889" xr:uid="{00000000-0005-0000-0000-000011030000}"/>
    <cellStyle name="Normal 2 21 16 2" xfId="10990" xr:uid="{00000000-0005-0000-0000-00001D210000}"/>
    <cellStyle name="Normal 2 21 17" xfId="890" xr:uid="{00000000-0005-0000-0000-000012030000}"/>
    <cellStyle name="Normal 2 21 17 2" xfId="10991" xr:uid="{00000000-0005-0000-0000-00001F210000}"/>
    <cellStyle name="Normal 2 21 18" xfId="891" xr:uid="{00000000-0005-0000-0000-000013030000}"/>
    <cellStyle name="Normal 2 21 18 2" xfId="10992" xr:uid="{00000000-0005-0000-0000-000021210000}"/>
    <cellStyle name="Normal 2 21 19" xfId="892" xr:uid="{00000000-0005-0000-0000-000014030000}"/>
    <cellStyle name="Normal 2 21 19 2" xfId="10993" xr:uid="{00000000-0005-0000-0000-000023210000}"/>
    <cellStyle name="Normal 2 21 2" xfId="893" xr:uid="{00000000-0005-0000-0000-000015030000}"/>
    <cellStyle name="Normal 2 21 2 2" xfId="10994" xr:uid="{00000000-0005-0000-0000-000025210000}"/>
    <cellStyle name="Normal 2 21 20" xfId="894" xr:uid="{00000000-0005-0000-0000-000016030000}"/>
    <cellStyle name="Normal 2 21 20 2" xfId="10995" xr:uid="{00000000-0005-0000-0000-000027210000}"/>
    <cellStyle name="Normal 2 21 21" xfId="895" xr:uid="{00000000-0005-0000-0000-000017030000}"/>
    <cellStyle name="Normal 2 21 21 2" xfId="10996" xr:uid="{00000000-0005-0000-0000-000029210000}"/>
    <cellStyle name="Normal 2 21 22" xfId="896" xr:uid="{00000000-0005-0000-0000-000018030000}"/>
    <cellStyle name="Normal 2 21 22 2" xfId="10997" xr:uid="{00000000-0005-0000-0000-00002B210000}"/>
    <cellStyle name="Normal 2 21 23" xfId="897" xr:uid="{00000000-0005-0000-0000-000019030000}"/>
    <cellStyle name="Normal 2 21 23 2" xfId="10998" xr:uid="{00000000-0005-0000-0000-00002D210000}"/>
    <cellStyle name="Normal 2 21 24" xfId="10999" xr:uid="{00000000-0005-0000-0000-00002E210000}"/>
    <cellStyle name="Normal 2 21 3" xfId="898" xr:uid="{00000000-0005-0000-0000-00001A030000}"/>
    <cellStyle name="Normal 2 21 3 2" xfId="11000" xr:uid="{00000000-0005-0000-0000-000030210000}"/>
    <cellStyle name="Normal 2 21 4" xfId="899" xr:uid="{00000000-0005-0000-0000-00001B030000}"/>
    <cellStyle name="Normal 2 21 4 2" xfId="11001" xr:uid="{00000000-0005-0000-0000-000032210000}"/>
    <cellStyle name="Normal 2 21 5" xfId="900" xr:uid="{00000000-0005-0000-0000-00001C030000}"/>
    <cellStyle name="Normal 2 21 5 2" xfId="11002" xr:uid="{00000000-0005-0000-0000-000034210000}"/>
    <cellStyle name="Normal 2 21 6" xfId="901" xr:uid="{00000000-0005-0000-0000-00001D030000}"/>
    <cellStyle name="Normal 2 21 6 2" xfId="11003" xr:uid="{00000000-0005-0000-0000-000036210000}"/>
    <cellStyle name="Normal 2 21 7" xfId="902" xr:uid="{00000000-0005-0000-0000-00001E030000}"/>
    <cellStyle name="Normal 2 21 7 2" xfId="11004" xr:uid="{00000000-0005-0000-0000-000038210000}"/>
    <cellStyle name="Normal 2 21 8" xfId="903" xr:uid="{00000000-0005-0000-0000-00001F030000}"/>
    <cellStyle name="Normal 2 21 8 2" xfId="11005" xr:uid="{00000000-0005-0000-0000-00003A210000}"/>
    <cellStyle name="Normal 2 21 9" xfId="904" xr:uid="{00000000-0005-0000-0000-000020030000}"/>
    <cellStyle name="Normal 2 21 9 2" xfId="11006" xr:uid="{00000000-0005-0000-0000-00003C210000}"/>
    <cellStyle name="Normal 2 22" xfId="905" xr:uid="{00000000-0005-0000-0000-000021030000}"/>
    <cellStyle name="Normal 2 22 10" xfId="906" xr:uid="{00000000-0005-0000-0000-000022030000}"/>
    <cellStyle name="Normal 2 22 10 2" xfId="11007" xr:uid="{00000000-0005-0000-0000-00003F210000}"/>
    <cellStyle name="Normal 2 22 11" xfId="907" xr:uid="{00000000-0005-0000-0000-000023030000}"/>
    <cellStyle name="Normal 2 22 11 2" xfId="11008" xr:uid="{00000000-0005-0000-0000-000041210000}"/>
    <cellStyle name="Normal 2 22 12" xfId="908" xr:uid="{00000000-0005-0000-0000-000024030000}"/>
    <cellStyle name="Normal 2 22 12 2" xfId="11009" xr:uid="{00000000-0005-0000-0000-000043210000}"/>
    <cellStyle name="Normal 2 22 13" xfId="909" xr:uid="{00000000-0005-0000-0000-000025030000}"/>
    <cellStyle name="Normal 2 22 13 2" xfId="11010" xr:uid="{00000000-0005-0000-0000-000045210000}"/>
    <cellStyle name="Normal 2 22 14" xfId="910" xr:uid="{00000000-0005-0000-0000-000026030000}"/>
    <cellStyle name="Normal 2 22 14 2" xfId="11011" xr:uid="{00000000-0005-0000-0000-000047210000}"/>
    <cellStyle name="Normal 2 22 15" xfId="911" xr:uid="{00000000-0005-0000-0000-000027030000}"/>
    <cellStyle name="Normal 2 22 15 2" xfId="11012" xr:uid="{00000000-0005-0000-0000-000049210000}"/>
    <cellStyle name="Normal 2 22 16" xfId="912" xr:uid="{00000000-0005-0000-0000-000028030000}"/>
    <cellStyle name="Normal 2 22 16 2" xfId="11013" xr:uid="{00000000-0005-0000-0000-00004B210000}"/>
    <cellStyle name="Normal 2 22 17" xfId="913" xr:uid="{00000000-0005-0000-0000-000029030000}"/>
    <cellStyle name="Normal 2 22 17 2" xfId="11014" xr:uid="{00000000-0005-0000-0000-00004D210000}"/>
    <cellStyle name="Normal 2 22 18" xfId="914" xr:uid="{00000000-0005-0000-0000-00002A030000}"/>
    <cellStyle name="Normal 2 22 18 2" xfId="11015" xr:uid="{00000000-0005-0000-0000-00004F210000}"/>
    <cellStyle name="Normal 2 22 19" xfId="915" xr:uid="{00000000-0005-0000-0000-00002B030000}"/>
    <cellStyle name="Normal 2 22 19 2" xfId="11016" xr:uid="{00000000-0005-0000-0000-000051210000}"/>
    <cellStyle name="Normal 2 22 2" xfId="916" xr:uid="{00000000-0005-0000-0000-00002C030000}"/>
    <cellStyle name="Normal 2 22 2 2" xfId="11017" xr:uid="{00000000-0005-0000-0000-000053210000}"/>
    <cellStyle name="Normal 2 22 20" xfId="917" xr:uid="{00000000-0005-0000-0000-00002D030000}"/>
    <cellStyle name="Normal 2 22 20 2" xfId="11018" xr:uid="{00000000-0005-0000-0000-000055210000}"/>
    <cellStyle name="Normal 2 22 21" xfId="918" xr:uid="{00000000-0005-0000-0000-00002E030000}"/>
    <cellStyle name="Normal 2 22 21 2" xfId="11019" xr:uid="{00000000-0005-0000-0000-000057210000}"/>
    <cellStyle name="Normal 2 22 22" xfId="919" xr:uid="{00000000-0005-0000-0000-00002F030000}"/>
    <cellStyle name="Normal 2 22 22 2" xfId="11020" xr:uid="{00000000-0005-0000-0000-000059210000}"/>
    <cellStyle name="Normal 2 22 23" xfId="920" xr:uid="{00000000-0005-0000-0000-000030030000}"/>
    <cellStyle name="Normal 2 22 23 2" xfId="11021" xr:uid="{00000000-0005-0000-0000-00005B210000}"/>
    <cellStyle name="Normal 2 22 24" xfId="11022" xr:uid="{00000000-0005-0000-0000-00005C210000}"/>
    <cellStyle name="Normal 2 22 3" xfId="921" xr:uid="{00000000-0005-0000-0000-000031030000}"/>
    <cellStyle name="Normal 2 22 3 2" xfId="11023" xr:uid="{00000000-0005-0000-0000-00005E210000}"/>
    <cellStyle name="Normal 2 22 4" xfId="922" xr:uid="{00000000-0005-0000-0000-000032030000}"/>
    <cellStyle name="Normal 2 22 4 2" xfId="11024" xr:uid="{00000000-0005-0000-0000-000060210000}"/>
    <cellStyle name="Normal 2 22 5" xfId="923" xr:uid="{00000000-0005-0000-0000-000033030000}"/>
    <cellStyle name="Normal 2 22 5 2" xfId="11025" xr:uid="{00000000-0005-0000-0000-000062210000}"/>
    <cellStyle name="Normal 2 22 6" xfId="924" xr:uid="{00000000-0005-0000-0000-000034030000}"/>
    <cellStyle name="Normal 2 22 6 2" xfId="11026" xr:uid="{00000000-0005-0000-0000-000064210000}"/>
    <cellStyle name="Normal 2 22 7" xfId="925" xr:uid="{00000000-0005-0000-0000-000035030000}"/>
    <cellStyle name="Normal 2 22 7 2" xfId="11027" xr:uid="{00000000-0005-0000-0000-000066210000}"/>
    <cellStyle name="Normal 2 22 8" xfId="926" xr:uid="{00000000-0005-0000-0000-000036030000}"/>
    <cellStyle name="Normal 2 22 8 2" xfId="11028" xr:uid="{00000000-0005-0000-0000-000068210000}"/>
    <cellStyle name="Normal 2 22 9" xfId="927" xr:uid="{00000000-0005-0000-0000-000037030000}"/>
    <cellStyle name="Normal 2 22 9 2" xfId="11029" xr:uid="{00000000-0005-0000-0000-00006A210000}"/>
    <cellStyle name="Normal 2 23" xfId="928" xr:uid="{00000000-0005-0000-0000-000038030000}"/>
    <cellStyle name="Normal 2 23 10" xfId="929" xr:uid="{00000000-0005-0000-0000-000039030000}"/>
    <cellStyle name="Normal 2 23 10 2" xfId="11030" xr:uid="{00000000-0005-0000-0000-00006D210000}"/>
    <cellStyle name="Normal 2 23 11" xfId="930" xr:uid="{00000000-0005-0000-0000-00003A030000}"/>
    <cellStyle name="Normal 2 23 11 2" xfId="11031" xr:uid="{00000000-0005-0000-0000-00006F210000}"/>
    <cellStyle name="Normal 2 23 12" xfId="931" xr:uid="{00000000-0005-0000-0000-00003B030000}"/>
    <cellStyle name="Normal 2 23 12 2" xfId="11032" xr:uid="{00000000-0005-0000-0000-000071210000}"/>
    <cellStyle name="Normal 2 23 13" xfId="932" xr:uid="{00000000-0005-0000-0000-00003C030000}"/>
    <cellStyle name="Normal 2 23 13 2" xfId="11033" xr:uid="{00000000-0005-0000-0000-000073210000}"/>
    <cellStyle name="Normal 2 23 14" xfId="933" xr:uid="{00000000-0005-0000-0000-00003D030000}"/>
    <cellStyle name="Normal 2 23 14 2" xfId="11034" xr:uid="{00000000-0005-0000-0000-000075210000}"/>
    <cellStyle name="Normal 2 23 15" xfId="934" xr:uid="{00000000-0005-0000-0000-00003E030000}"/>
    <cellStyle name="Normal 2 23 15 2" xfId="11035" xr:uid="{00000000-0005-0000-0000-000077210000}"/>
    <cellStyle name="Normal 2 23 16" xfId="935" xr:uid="{00000000-0005-0000-0000-00003F030000}"/>
    <cellStyle name="Normal 2 23 16 2" xfId="11036" xr:uid="{00000000-0005-0000-0000-000079210000}"/>
    <cellStyle name="Normal 2 23 17" xfId="936" xr:uid="{00000000-0005-0000-0000-000040030000}"/>
    <cellStyle name="Normal 2 23 17 2" xfId="11037" xr:uid="{00000000-0005-0000-0000-00007B210000}"/>
    <cellStyle name="Normal 2 23 18" xfId="937" xr:uid="{00000000-0005-0000-0000-000041030000}"/>
    <cellStyle name="Normal 2 23 18 2" xfId="11038" xr:uid="{00000000-0005-0000-0000-00007D210000}"/>
    <cellStyle name="Normal 2 23 19" xfId="938" xr:uid="{00000000-0005-0000-0000-000042030000}"/>
    <cellStyle name="Normal 2 23 19 2" xfId="11039" xr:uid="{00000000-0005-0000-0000-00007F210000}"/>
    <cellStyle name="Normal 2 23 2" xfId="939" xr:uid="{00000000-0005-0000-0000-000043030000}"/>
    <cellStyle name="Normal 2 23 2 2" xfId="11040" xr:uid="{00000000-0005-0000-0000-000081210000}"/>
    <cellStyle name="Normal 2 23 20" xfId="940" xr:uid="{00000000-0005-0000-0000-000044030000}"/>
    <cellStyle name="Normal 2 23 20 2" xfId="11041" xr:uid="{00000000-0005-0000-0000-000083210000}"/>
    <cellStyle name="Normal 2 23 21" xfId="941" xr:uid="{00000000-0005-0000-0000-000045030000}"/>
    <cellStyle name="Normal 2 23 21 2" xfId="11042" xr:uid="{00000000-0005-0000-0000-000085210000}"/>
    <cellStyle name="Normal 2 23 22" xfId="942" xr:uid="{00000000-0005-0000-0000-000046030000}"/>
    <cellStyle name="Normal 2 23 22 2" xfId="11043" xr:uid="{00000000-0005-0000-0000-000087210000}"/>
    <cellStyle name="Normal 2 23 23" xfId="943" xr:uid="{00000000-0005-0000-0000-000047030000}"/>
    <cellStyle name="Normal 2 23 23 2" xfId="11044" xr:uid="{00000000-0005-0000-0000-000089210000}"/>
    <cellStyle name="Normal 2 23 24" xfId="11045" xr:uid="{00000000-0005-0000-0000-00008A210000}"/>
    <cellStyle name="Normal 2 23 3" xfId="944" xr:uid="{00000000-0005-0000-0000-000048030000}"/>
    <cellStyle name="Normal 2 23 3 2" xfId="11046" xr:uid="{00000000-0005-0000-0000-00008C210000}"/>
    <cellStyle name="Normal 2 23 4" xfId="945" xr:uid="{00000000-0005-0000-0000-000049030000}"/>
    <cellStyle name="Normal 2 23 4 2" xfId="11047" xr:uid="{00000000-0005-0000-0000-00008E210000}"/>
    <cellStyle name="Normal 2 23 5" xfId="946" xr:uid="{00000000-0005-0000-0000-00004A030000}"/>
    <cellStyle name="Normal 2 23 5 2" xfId="11048" xr:uid="{00000000-0005-0000-0000-000090210000}"/>
    <cellStyle name="Normal 2 23 6" xfId="947" xr:uid="{00000000-0005-0000-0000-00004B030000}"/>
    <cellStyle name="Normal 2 23 6 2" xfId="11049" xr:uid="{00000000-0005-0000-0000-000092210000}"/>
    <cellStyle name="Normal 2 23 7" xfId="948" xr:uid="{00000000-0005-0000-0000-00004C030000}"/>
    <cellStyle name="Normal 2 23 7 2" xfId="11050" xr:uid="{00000000-0005-0000-0000-000094210000}"/>
    <cellStyle name="Normal 2 23 8" xfId="949" xr:uid="{00000000-0005-0000-0000-00004D030000}"/>
    <cellStyle name="Normal 2 23 8 2" xfId="11051" xr:uid="{00000000-0005-0000-0000-000096210000}"/>
    <cellStyle name="Normal 2 23 9" xfId="950" xr:uid="{00000000-0005-0000-0000-00004E030000}"/>
    <cellStyle name="Normal 2 23 9 2" xfId="11052" xr:uid="{00000000-0005-0000-0000-000098210000}"/>
    <cellStyle name="Normal 2 24" xfId="951" xr:uid="{00000000-0005-0000-0000-00004F030000}"/>
    <cellStyle name="Normal 2 24 10" xfId="952" xr:uid="{00000000-0005-0000-0000-000050030000}"/>
    <cellStyle name="Normal 2 24 10 2" xfId="11053" xr:uid="{00000000-0005-0000-0000-00009B210000}"/>
    <cellStyle name="Normal 2 24 11" xfId="953" xr:uid="{00000000-0005-0000-0000-000051030000}"/>
    <cellStyle name="Normal 2 24 11 2" xfId="11054" xr:uid="{00000000-0005-0000-0000-00009D210000}"/>
    <cellStyle name="Normal 2 24 12" xfId="954" xr:uid="{00000000-0005-0000-0000-000052030000}"/>
    <cellStyle name="Normal 2 24 12 2" xfId="11055" xr:uid="{00000000-0005-0000-0000-00009F210000}"/>
    <cellStyle name="Normal 2 24 13" xfId="955" xr:uid="{00000000-0005-0000-0000-000053030000}"/>
    <cellStyle name="Normal 2 24 13 2" xfId="11056" xr:uid="{00000000-0005-0000-0000-0000A1210000}"/>
    <cellStyle name="Normal 2 24 14" xfId="956" xr:uid="{00000000-0005-0000-0000-000054030000}"/>
    <cellStyle name="Normal 2 24 14 2" xfId="11057" xr:uid="{00000000-0005-0000-0000-0000A3210000}"/>
    <cellStyle name="Normal 2 24 15" xfId="957" xr:uid="{00000000-0005-0000-0000-000055030000}"/>
    <cellStyle name="Normal 2 24 15 2" xfId="11058" xr:uid="{00000000-0005-0000-0000-0000A5210000}"/>
    <cellStyle name="Normal 2 24 16" xfId="958" xr:uid="{00000000-0005-0000-0000-000056030000}"/>
    <cellStyle name="Normal 2 24 16 2" xfId="11059" xr:uid="{00000000-0005-0000-0000-0000A7210000}"/>
    <cellStyle name="Normal 2 24 17" xfId="959" xr:uid="{00000000-0005-0000-0000-000057030000}"/>
    <cellStyle name="Normal 2 24 17 2" xfId="11060" xr:uid="{00000000-0005-0000-0000-0000A9210000}"/>
    <cellStyle name="Normal 2 24 18" xfId="960" xr:uid="{00000000-0005-0000-0000-000058030000}"/>
    <cellStyle name="Normal 2 24 18 2" xfId="11061" xr:uid="{00000000-0005-0000-0000-0000AB210000}"/>
    <cellStyle name="Normal 2 24 19" xfId="961" xr:uid="{00000000-0005-0000-0000-000059030000}"/>
    <cellStyle name="Normal 2 24 19 2" xfId="11062" xr:uid="{00000000-0005-0000-0000-0000AD210000}"/>
    <cellStyle name="Normal 2 24 2" xfId="962" xr:uid="{00000000-0005-0000-0000-00005A030000}"/>
    <cellStyle name="Normal 2 24 2 2" xfId="11063" xr:uid="{00000000-0005-0000-0000-0000AF210000}"/>
    <cellStyle name="Normal 2 24 20" xfId="963" xr:uid="{00000000-0005-0000-0000-00005B030000}"/>
    <cellStyle name="Normal 2 24 20 2" xfId="11064" xr:uid="{00000000-0005-0000-0000-0000B1210000}"/>
    <cellStyle name="Normal 2 24 21" xfId="964" xr:uid="{00000000-0005-0000-0000-00005C030000}"/>
    <cellStyle name="Normal 2 24 21 2" xfId="11065" xr:uid="{00000000-0005-0000-0000-0000B3210000}"/>
    <cellStyle name="Normal 2 24 22" xfId="965" xr:uid="{00000000-0005-0000-0000-00005D030000}"/>
    <cellStyle name="Normal 2 24 22 2" xfId="11066" xr:uid="{00000000-0005-0000-0000-0000B5210000}"/>
    <cellStyle name="Normal 2 24 23" xfId="966" xr:uid="{00000000-0005-0000-0000-00005E030000}"/>
    <cellStyle name="Normal 2 24 23 2" xfId="11067" xr:uid="{00000000-0005-0000-0000-0000B7210000}"/>
    <cellStyle name="Normal 2 24 24" xfId="11068" xr:uid="{00000000-0005-0000-0000-0000B8210000}"/>
    <cellStyle name="Normal 2 24 3" xfId="967" xr:uid="{00000000-0005-0000-0000-00005F030000}"/>
    <cellStyle name="Normal 2 24 3 2" xfId="11069" xr:uid="{00000000-0005-0000-0000-0000BA210000}"/>
    <cellStyle name="Normal 2 24 4" xfId="968" xr:uid="{00000000-0005-0000-0000-000060030000}"/>
    <cellStyle name="Normal 2 24 4 2" xfId="11070" xr:uid="{00000000-0005-0000-0000-0000BC210000}"/>
    <cellStyle name="Normal 2 24 5" xfId="969" xr:uid="{00000000-0005-0000-0000-000061030000}"/>
    <cellStyle name="Normal 2 24 5 2" xfId="11071" xr:uid="{00000000-0005-0000-0000-0000BE210000}"/>
    <cellStyle name="Normal 2 24 6" xfId="970" xr:uid="{00000000-0005-0000-0000-000062030000}"/>
    <cellStyle name="Normal 2 24 6 2" xfId="11072" xr:uid="{00000000-0005-0000-0000-0000C0210000}"/>
    <cellStyle name="Normal 2 24 7" xfId="971" xr:uid="{00000000-0005-0000-0000-000063030000}"/>
    <cellStyle name="Normal 2 24 7 2" xfId="11073" xr:uid="{00000000-0005-0000-0000-0000C2210000}"/>
    <cellStyle name="Normal 2 24 8" xfId="972" xr:uid="{00000000-0005-0000-0000-000064030000}"/>
    <cellStyle name="Normal 2 24 8 2" xfId="11074" xr:uid="{00000000-0005-0000-0000-0000C4210000}"/>
    <cellStyle name="Normal 2 24 9" xfId="973" xr:uid="{00000000-0005-0000-0000-000065030000}"/>
    <cellStyle name="Normal 2 24 9 2" xfId="11075" xr:uid="{00000000-0005-0000-0000-0000C6210000}"/>
    <cellStyle name="Normal 2 25" xfId="974" xr:uid="{00000000-0005-0000-0000-000066030000}"/>
    <cellStyle name="Normal 2 25 10" xfId="975" xr:uid="{00000000-0005-0000-0000-000067030000}"/>
    <cellStyle name="Normal 2 25 10 2" xfId="11076" xr:uid="{00000000-0005-0000-0000-0000C9210000}"/>
    <cellStyle name="Normal 2 25 11" xfId="976" xr:uid="{00000000-0005-0000-0000-000068030000}"/>
    <cellStyle name="Normal 2 25 11 2" xfId="11077" xr:uid="{00000000-0005-0000-0000-0000CB210000}"/>
    <cellStyle name="Normal 2 25 12" xfId="977" xr:uid="{00000000-0005-0000-0000-000069030000}"/>
    <cellStyle name="Normal 2 25 12 2" xfId="11078" xr:uid="{00000000-0005-0000-0000-0000CD210000}"/>
    <cellStyle name="Normal 2 25 13" xfId="978" xr:uid="{00000000-0005-0000-0000-00006A030000}"/>
    <cellStyle name="Normal 2 25 13 2" xfId="11079" xr:uid="{00000000-0005-0000-0000-0000CF210000}"/>
    <cellStyle name="Normal 2 25 14" xfId="979" xr:uid="{00000000-0005-0000-0000-00006B030000}"/>
    <cellStyle name="Normal 2 25 14 2" xfId="11080" xr:uid="{00000000-0005-0000-0000-0000D1210000}"/>
    <cellStyle name="Normal 2 25 15" xfId="980" xr:uid="{00000000-0005-0000-0000-00006C030000}"/>
    <cellStyle name="Normal 2 25 15 2" xfId="11081" xr:uid="{00000000-0005-0000-0000-0000D3210000}"/>
    <cellStyle name="Normal 2 25 16" xfId="981" xr:uid="{00000000-0005-0000-0000-00006D030000}"/>
    <cellStyle name="Normal 2 25 16 2" xfId="11082" xr:uid="{00000000-0005-0000-0000-0000D5210000}"/>
    <cellStyle name="Normal 2 25 17" xfId="982" xr:uid="{00000000-0005-0000-0000-00006E030000}"/>
    <cellStyle name="Normal 2 25 17 2" xfId="11083" xr:uid="{00000000-0005-0000-0000-0000D7210000}"/>
    <cellStyle name="Normal 2 25 18" xfId="983" xr:uid="{00000000-0005-0000-0000-00006F030000}"/>
    <cellStyle name="Normal 2 25 18 2" xfId="11084" xr:uid="{00000000-0005-0000-0000-0000D9210000}"/>
    <cellStyle name="Normal 2 25 19" xfId="984" xr:uid="{00000000-0005-0000-0000-000070030000}"/>
    <cellStyle name="Normal 2 25 19 2" xfId="11085" xr:uid="{00000000-0005-0000-0000-0000DB210000}"/>
    <cellStyle name="Normal 2 25 2" xfId="985" xr:uid="{00000000-0005-0000-0000-000071030000}"/>
    <cellStyle name="Normal 2 25 2 2" xfId="11086" xr:uid="{00000000-0005-0000-0000-0000DD210000}"/>
    <cellStyle name="Normal 2 25 20" xfId="986" xr:uid="{00000000-0005-0000-0000-000072030000}"/>
    <cellStyle name="Normal 2 25 20 2" xfId="11087" xr:uid="{00000000-0005-0000-0000-0000DF210000}"/>
    <cellStyle name="Normal 2 25 21" xfId="987" xr:uid="{00000000-0005-0000-0000-000073030000}"/>
    <cellStyle name="Normal 2 25 21 2" xfId="11088" xr:uid="{00000000-0005-0000-0000-0000E1210000}"/>
    <cellStyle name="Normal 2 25 22" xfId="988" xr:uid="{00000000-0005-0000-0000-000074030000}"/>
    <cellStyle name="Normal 2 25 22 2" xfId="11089" xr:uid="{00000000-0005-0000-0000-0000E3210000}"/>
    <cellStyle name="Normal 2 25 23" xfId="989" xr:uid="{00000000-0005-0000-0000-000075030000}"/>
    <cellStyle name="Normal 2 25 23 2" xfId="11090" xr:uid="{00000000-0005-0000-0000-0000E5210000}"/>
    <cellStyle name="Normal 2 25 24" xfId="11091" xr:uid="{00000000-0005-0000-0000-0000E6210000}"/>
    <cellStyle name="Normal 2 25 3" xfId="990" xr:uid="{00000000-0005-0000-0000-000076030000}"/>
    <cellStyle name="Normal 2 25 3 2" xfId="11092" xr:uid="{00000000-0005-0000-0000-0000E8210000}"/>
    <cellStyle name="Normal 2 25 4" xfId="991" xr:uid="{00000000-0005-0000-0000-000077030000}"/>
    <cellStyle name="Normal 2 25 4 2" xfId="11093" xr:uid="{00000000-0005-0000-0000-0000EA210000}"/>
    <cellStyle name="Normal 2 25 5" xfId="992" xr:uid="{00000000-0005-0000-0000-000078030000}"/>
    <cellStyle name="Normal 2 25 5 2" xfId="11094" xr:uid="{00000000-0005-0000-0000-0000EC210000}"/>
    <cellStyle name="Normal 2 25 6" xfId="993" xr:uid="{00000000-0005-0000-0000-000079030000}"/>
    <cellStyle name="Normal 2 25 6 2" xfId="11095" xr:uid="{00000000-0005-0000-0000-0000EE210000}"/>
    <cellStyle name="Normal 2 25 7" xfId="994" xr:uid="{00000000-0005-0000-0000-00007A030000}"/>
    <cellStyle name="Normal 2 25 7 2" xfId="11096" xr:uid="{00000000-0005-0000-0000-0000F0210000}"/>
    <cellStyle name="Normal 2 25 8" xfId="995" xr:uid="{00000000-0005-0000-0000-00007B030000}"/>
    <cellStyle name="Normal 2 25 8 2" xfId="11097" xr:uid="{00000000-0005-0000-0000-0000F2210000}"/>
    <cellStyle name="Normal 2 25 9" xfId="996" xr:uid="{00000000-0005-0000-0000-00007C030000}"/>
    <cellStyle name="Normal 2 25 9 2" xfId="11098" xr:uid="{00000000-0005-0000-0000-0000F4210000}"/>
    <cellStyle name="Normal 2 26" xfId="997" xr:uid="{00000000-0005-0000-0000-00007D030000}"/>
    <cellStyle name="Normal 2 26 10" xfId="998" xr:uid="{00000000-0005-0000-0000-00007E030000}"/>
    <cellStyle name="Normal 2 26 10 2" xfId="11099" xr:uid="{00000000-0005-0000-0000-0000F7210000}"/>
    <cellStyle name="Normal 2 26 11" xfId="999" xr:uid="{00000000-0005-0000-0000-00007F030000}"/>
    <cellStyle name="Normal 2 26 11 2" xfId="11100" xr:uid="{00000000-0005-0000-0000-0000F9210000}"/>
    <cellStyle name="Normal 2 26 12" xfId="1000" xr:uid="{00000000-0005-0000-0000-000080030000}"/>
    <cellStyle name="Normal 2 26 12 2" xfId="11101" xr:uid="{00000000-0005-0000-0000-0000FB210000}"/>
    <cellStyle name="Normal 2 26 13" xfId="1001" xr:uid="{00000000-0005-0000-0000-000081030000}"/>
    <cellStyle name="Normal 2 26 13 2" xfId="11102" xr:uid="{00000000-0005-0000-0000-0000FD210000}"/>
    <cellStyle name="Normal 2 26 14" xfId="1002" xr:uid="{00000000-0005-0000-0000-000082030000}"/>
    <cellStyle name="Normal 2 26 14 2" xfId="11103" xr:uid="{00000000-0005-0000-0000-0000FF210000}"/>
    <cellStyle name="Normal 2 26 15" xfId="1003" xr:uid="{00000000-0005-0000-0000-000083030000}"/>
    <cellStyle name="Normal 2 26 15 2" xfId="11104" xr:uid="{00000000-0005-0000-0000-000001220000}"/>
    <cellStyle name="Normal 2 26 16" xfId="1004" xr:uid="{00000000-0005-0000-0000-000084030000}"/>
    <cellStyle name="Normal 2 26 16 2" xfId="11105" xr:uid="{00000000-0005-0000-0000-000003220000}"/>
    <cellStyle name="Normal 2 26 17" xfId="1005" xr:uid="{00000000-0005-0000-0000-000085030000}"/>
    <cellStyle name="Normal 2 26 17 2" xfId="11106" xr:uid="{00000000-0005-0000-0000-000005220000}"/>
    <cellStyle name="Normal 2 26 18" xfId="1006" xr:uid="{00000000-0005-0000-0000-000086030000}"/>
    <cellStyle name="Normal 2 26 18 2" xfId="11107" xr:uid="{00000000-0005-0000-0000-000007220000}"/>
    <cellStyle name="Normal 2 26 19" xfId="1007" xr:uid="{00000000-0005-0000-0000-000087030000}"/>
    <cellStyle name="Normal 2 26 19 2" xfId="11108" xr:uid="{00000000-0005-0000-0000-000009220000}"/>
    <cellStyle name="Normal 2 26 2" xfId="1008" xr:uid="{00000000-0005-0000-0000-000088030000}"/>
    <cellStyle name="Normal 2 26 2 2" xfId="11109" xr:uid="{00000000-0005-0000-0000-00000B220000}"/>
    <cellStyle name="Normal 2 26 20" xfId="1009" xr:uid="{00000000-0005-0000-0000-000089030000}"/>
    <cellStyle name="Normal 2 26 20 2" xfId="11110" xr:uid="{00000000-0005-0000-0000-00000D220000}"/>
    <cellStyle name="Normal 2 26 21" xfId="1010" xr:uid="{00000000-0005-0000-0000-00008A030000}"/>
    <cellStyle name="Normal 2 26 21 2" xfId="11111" xr:uid="{00000000-0005-0000-0000-00000F220000}"/>
    <cellStyle name="Normal 2 26 22" xfId="1011" xr:uid="{00000000-0005-0000-0000-00008B030000}"/>
    <cellStyle name="Normal 2 26 22 2" xfId="11112" xr:uid="{00000000-0005-0000-0000-000011220000}"/>
    <cellStyle name="Normal 2 26 23" xfId="1012" xr:uid="{00000000-0005-0000-0000-00008C030000}"/>
    <cellStyle name="Normal 2 26 23 2" xfId="11113" xr:uid="{00000000-0005-0000-0000-000013220000}"/>
    <cellStyle name="Normal 2 26 24" xfId="11114" xr:uid="{00000000-0005-0000-0000-000014220000}"/>
    <cellStyle name="Normal 2 26 3" xfId="1013" xr:uid="{00000000-0005-0000-0000-00008D030000}"/>
    <cellStyle name="Normal 2 26 3 2" xfId="11115" xr:uid="{00000000-0005-0000-0000-000016220000}"/>
    <cellStyle name="Normal 2 26 4" xfId="1014" xr:uid="{00000000-0005-0000-0000-00008E030000}"/>
    <cellStyle name="Normal 2 26 4 2" xfId="11116" xr:uid="{00000000-0005-0000-0000-000018220000}"/>
    <cellStyle name="Normal 2 26 5" xfId="1015" xr:uid="{00000000-0005-0000-0000-00008F030000}"/>
    <cellStyle name="Normal 2 26 5 2" xfId="11117" xr:uid="{00000000-0005-0000-0000-00001A220000}"/>
    <cellStyle name="Normal 2 26 6" xfId="1016" xr:uid="{00000000-0005-0000-0000-000090030000}"/>
    <cellStyle name="Normal 2 26 6 2" xfId="11118" xr:uid="{00000000-0005-0000-0000-00001C220000}"/>
    <cellStyle name="Normal 2 26 7" xfId="1017" xr:uid="{00000000-0005-0000-0000-000091030000}"/>
    <cellStyle name="Normal 2 26 7 2" xfId="11119" xr:uid="{00000000-0005-0000-0000-00001E220000}"/>
    <cellStyle name="Normal 2 26 8" xfId="1018" xr:uid="{00000000-0005-0000-0000-000092030000}"/>
    <cellStyle name="Normal 2 26 8 2" xfId="11120" xr:uid="{00000000-0005-0000-0000-000020220000}"/>
    <cellStyle name="Normal 2 26 9" xfId="1019" xr:uid="{00000000-0005-0000-0000-000093030000}"/>
    <cellStyle name="Normal 2 26 9 2" xfId="11121" xr:uid="{00000000-0005-0000-0000-000022220000}"/>
    <cellStyle name="Normal 2 27" xfId="1020" xr:uid="{00000000-0005-0000-0000-000094030000}"/>
    <cellStyle name="Normal 2 27 10" xfId="1021" xr:uid="{00000000-0005-0000-0000-000095030000}"/>
    <cellStyle name="Normal 2 27 10 2" xfId="11122" xr:uid="{00000000-0005-0000-0000-000025220000}"/>
    <cellStyle name="Normal 2 27 11" xfId="1022" xr:uid="{00000000-0005-0000-0000-000096030000}"/>
    <cellStyle name="Normal 2 27 11 2" xfId="11123" xr:uid="{00000000-0005-0000-0000-000027220000}"/>
    <cellStyle name="Normal 2 27 12" xfId="1023" xr:uid="{00000000-0005-0000-0000-000097030000}"/>
    <cellStyle name="Normal 2 27 12 2" xfId="11124" xr:uid="{00000000-0005-0000-0000-000029220000}"/>
    <cellStyle name="Normal 2 27 13" xfId="1024" xr:uid="{00000000-0005-0000-0000-000098030000}"/>
    <cellStyle name="Normal 2 27 13 2" xfId="11125" xr:uid="{00000000-0005-0000-0000-00002B220000}"/>
    <cellStyle name="Normal 2 27 14" xfId="1025" xr:uid="{00000000-0005-0000-0000-000099030000}"/>
    <cellStyle name="Normal 2 27 14 2" xfId="11126" xr:uid="{00000000-0005-0000-0000-00002D220000}"/>
    <cellStyle name="Normal 2 27 15" xfId="1026" xr:uid="{00000000-0005-0000-0000-00009A030000}"/>
    <cellStyle name="Normal 2 27 15 2" xfId="11127" xr:uid="{00000000-0005-0000-0000-00002F220000}"/>
    <cellStyle name="Normal 2 27 16" xfId="1027" xr:uid="{00000000-0005-0000-0000-00009B030000}"/>
    <cellStyle name="Normal 2 27 16 2" xfId="11128" xr:uid="{00000000-0005-0000-0000-000031220000}"/>
    <cellStyle name="Normal 2 27 17" xfId="1028" xr:uid="{00000000-0005-0000-0000-00009C030000}"/>
    <cellStyle name="Normal 2 27 17 2" xfId="11129" xr:uid="{00000000-0005-0000-0000-000033220000}"/>
    <cellStyle name="Normal 2 27 18" xfId="1029" xr:uid="{00000000-0005-0000-0000-00009D030000}"/>
    <cellStyle name="Normal 2 27 18 2" xfId="11130" xr:uid="{00000000-0005-0000-0000-000035220000}"/>
    <cellStyle name="Normal 2 27 19" xfId="1030" xr:uid="{00000000-0005-0000-0000-00009E030000}"/>
    <cellStyle name="Normal 2 27 19 2" xfId="11131" xr:uid="{00000000-0005-0000-0000-000037220000}"/>
    <cellStyle name="Normal 2 27 2" xfId="1031" xr:uid="{00000000-0005-0000-0000-00009F030000}"/>
    <cellStyle name="Normal 2 27 2 2" xfId="11132" xr:uid="{00000000-0005-0000-0000-000039220000}"/>
    <cellStyle name="Normal 2 27 20" xfId="1032" xr:uid="{00000000-0005-0000-0000-0000A0030000}"/>
    <cellStyle name="Normal 2 27 20 2" xfId="11133" xr:uid="{00000000-0005-0000-0000-00003B220000}"/>
    <cellStyle name="Normal 2 27 21" xfId="1033" xr:uid="{00000000-0005-0000-0000-0000A1030000}"/>
    <cellStyle name="Normal 2 27 21 2" xfId="11134" xr:uid="{00000000-0005-0000-0000-00003D220000}"/>
    <cellStyle name="Normal 2 27 22" xfId="1034" xr:uid="{00000000-0005-0000-0000-0000A2030000}"/>
    <cellStyle name="Normal 2 27 22 2" xfId="11135" xr:uid="{00000000-0005-0000-0000-00003F220000}"/>
    <cellStyle name="Normal 2 27 23" xfId="1035" xr:uid="{00000000-0005-0000-0000-0000A3030000}"/>
    <cellStyle name="Normal 2 27 23 2" xfId="11136" xr:uid="{00000000-0005-0000-0000-000041220000}"/>
    <cellStyle name="Normal 2 27 24" xfId="11137" xr:uid="{00000000-0005-0000-0000-000042220000}"/>
    <cellStyle name="Normal 2 27 3" xfId="1036" xr:uid="{00000000-0005-0000-0000-0000A4030000}"/>
    <cellStyle name="Normal 2 27 3 2" xfId="11138" xr:uid="{00000000-0005-0000-0000-000044220000}"/>
    <cellStyle name="Normal 2 27 4" xfId="1037" xr:uid="{00000000-0005-0000-0000-0000A5030000}"/>
    <cellStyle name="Normal 2 27 4 2" xfId="11139" xr:uid="{00000000-0005-0000-0000-000046220000}"/>
    <cellStyle name="Normal 2 27 5" xfId="1038" xr:uid="{00000000-0005-0000-0000-0000A6030000}"/>
    <cellStyle name="Normal 2 27 5 2" xfId="11140" xr:uid="{00000000-0005-0000-0000-000048220000}"/>
    <cellStyle name="Normal 2 27 6" xfId="1039" xr:uid="{00000000-0005-0000-0000-0000A7030000}"/>
    <cellStyle name="Normal 2 27 6 2" xfId="11141" xr:uid="{00000000-0005-0000-0000-00004A220000}"/>
    <cellStyle name="Normal 2 27 7" xfId="1040" xr:uid="{00000000-0005-0000-0000-0000A8030000}"/>
    <cellStyle name="Normal 2 27 7 2" xfId="11142" xr:uid="{00000000-0005-0000-0000-00004C220000}"/>
    <cellStyle name="Normal 2 27 8" xfId="1041" xr:uid="{00000000-0005-0000-0000-0000A9030000}"/>
    <cellStyle name="Normal 2 27 8 2" xfId="11143" xr:uid="{00000000-0005-0000-0000-00004E220000}"/>
    <cellStyle name="Normal 2 27 9" xfId="1042" xr:uid="{00000000-0005-0000-0000-0000AA030000}"/>
    <cellStyle name="Normal 2 27 9 2" xfId="11144" xr:uid="{00000000-0005-0000-0000-000050220000}"/>
    <cellStyle name="Normal 2 28" xfId="1043" xr:uid="{00000000-0005-0000-0000-0000AB030000}"/>
    <cellStyle name="Normal 2 28 10" xfId="1044" xr:uid="{00000000-0005-0000-0000-0000AC030000}"/>
    <cellStyle name="Normal 2 28 10 2" xfId="11145" xr:uid="{00000000-0005-0000-0000-000053220000}"/>
    <cellStyle name="Normal 2 28 11" xfId="1045" xr:uid="{00000000-0005-0000-0000-0000AD030000}"/>
    <cellStyle name="Normal 2 28 11 2" xfId="11146" xr:uid="{00000000-0005-0000-0000-000055220000}"/>
    <cellStyle name="Normal 2 28 12" xfId="1046" xr:uid="{00000000-0005-0000-0000-0000AE030000}"/>
    <cellStyle name="Normal 2 28 12 2" xfId="11147" xr:uid="{00000000-0005-0000-0000-000057220000}"/>
    <cellStyle name="Normal 2 28 13" xfId="1047" xr:uid="{00000000-0005-0000-0000-0000AF030000}"/>
    <cellStyle name="Normal 2 28 13 2" xfId="11148" xr:uid="{00000000-0005-0000-0000-000059220000}"/>
    <cellStyle name="Normal 2 28 14" xfId="1048" xr:uid="{00000000-0005-0000-0000-0000B0030000}"/>
    <cellStyle name="Normal 2 28 14 2" xfId="11149" xr:uid="{00000000-0005-0000-0000-00005B220000}"/>
    <cellStyle name="Normal 2 28 15" xfId="1049" xr:uid="{00000000-0005-0000-0000-0000B1030000}"/>
    <cellStyle name="Normal 2 28 15 2" xfId="11150" xr:uid="{00000000-0005-0000-0000-00005D220000}"/>
    <cellStyle name="Normal 2 28 16" xfId="1050" xr:uid="{00000000-0005-0000-0000-0000B2030000}"/>
    <cellStyle name="Normal 2 28 16 2" xfId="11151" xr:uid="{00000000-0005-0000-0000-00005F220000}"/>
    <cellStyle name="Normal 2 28 17" xfId="1051" xr:uid="{00000000-0005-0000-0000-0000B3030000}"/>
    <cellStyle name="Normal 2 28 17 2" xfId="11152" xr:uid="{00000000-0005-0000-0000-000061220000}"/>
    <cellStyle name="Normal 2 28 18" xfId="1052" xr:uid="{00000000-0005-0000-0000-0000B4030000}"/>
    <cellStyle name="Normal 2 28 18 2" xfId="11153" xr:uid="{00000000-0005-0000-0000-000063220000}"/>
    <cellStyle name="Normal 2 28 19" xfId="1053" xr:uid="{00000000-0005-0000-0000-0000B5030000}"/>
    <cellStyle name="Normal 2 28 19 2" xfId="11154" xr:uid="{00000000-0005-0000-0000-000065220000}"/>
    <cellStyle name="Normal 2 28 2" xfId="1054" xr:uid="{00000000-0005-0000-0000-0000B6030000}"/>
    <cellStyle name="Normal 2 28 2 2" xfId="11155" xr:uid="{00000000-0005-0000-0000-000067220000}"/>
    <cellStyle name="Normal 2 28 20" xfId="1055" xr:uid="{00000000-0005-0000-0000-0000B7030000}"/>
    <cellStyle name="Normal 2 28 20 2" xfId="11156" xr:uid="{00000000-0005-0000-0000-000069220000}"/>
    <cellStyle name="Normal 2 28 21" xfId="1056" xr:uid="{00000000-0005-0000-0000-0000B8030000}"/>
    <cellStyle name="Normal 2 28 21 2" xfId="11157" xr:uid="{00000000-0005-0000-0000-00006B220000}"/>
    <cellStyle name="Normal 2 28 22" xfId="1057" xr:uid="{00000000-0005-0000-0000-0000B9030000}"/>
    <cellStyle name="Normal 2 28 22 2" xfId="11158" xr:uid="{00000000-0005-0000-0000-00006D220000}"/>
    <cellStyle name="Normal 2 28 23" xfId="1058" xr:uid="{00000000-0005-0000-0000-0000BA030000}"/>
    <cellStyle name="Normal 2 28 23 2" xfId="11159" xr:uid="{00000000-0005-0000-0000-00006F220000}"/>
    <cellStyle name="Normal 2 28 24" xfId="11160" xr:uid="{00000000-0005-0000-0000-000070220000}"/>
    <cellStyle name="Normal 2 28 3" xfId="1059" xr:uid="{00000000-0005-0000-0000-0000BB030000}"/>
    <cellStyle name="Normal 2 28 3 2" xfId="11161" xr:uid="{00000000-0005-0000-0000-000072220000}"/>
    <cellStyle name="Normal 2 28 4" xfId="1060" xr:uid="{00000000-0005-0000-0000-0000BC030000}"/>
    <cellStyle name="Normal 2 28 4 2" xfId="11162" xr:uid="{00000000-0005-0000-0000-000074220000}"/>
    <cellStyle name="Normal 2 28 5" xfId="1061" xr:uid="{00000000-0005-0000-0000-0000BD030000}"/>
    <cellStyle name="Normal 2 28 5 2" xfId="11163" xr:uid="{00000000-0005-0000-0000-000076220000}"/>
    <cellStyle name="Normal 2 28 6" xfId="1062" xr:uid="{00000000-0005-0000-0000-0000BE030000}"/>
    <cellStyle name="Normal 2 28 6 2" xfId="11164" xr:uid="{00000000-0005-0000-0000-000078220000}"/>
    <cellStyle name="Normal 2 28 7" xfId="1063" xr:uid="{00000000-0005-0000-0000-0000BF030000}"/>
    <cellStyle name="Normal 2 28 7 2" xfId="11165" xr:uid="{00000000-0005-0000-0000-00007A220000}"/>
    <cellStyle name="Normal 2 28 8" xfId="1064" xr:uid="{00000000-0005-0000-0000-0000C0030000}"/>
    <cellStyle name="Normal 2 28 8 2" xfId="11166" xr:uid="{00000000-0005-0000-0000-00007C220000}"/>
    <cellStyle name="Normal 2 28 9" xfId="1065" xr:uid="{00000000-0005-0000-0000-0000C1030000}"/>
    <cellStyle name="Normal 2 28 9 2" xfId="11167" xr:uid="{00000000-0005-0000-0000-00007E220000}"/>
    <cellStyle name="Normal 2 29" xfId="1066" xr:uid="{00000000-0005-0000-0000-0000C2030000}"/>
    <cellStyle name="Normal 2 29 10" xfId="1067" xr:uid="{00000000-0005-0000-0000-0000C3030000}"/>
    <cellStyle name="Normal 2 29 10 2" xfId="11168" xr:uid="{00000000-0005-0000-0000-000081220000}"/>
    <cellStyle name="Normal 2 29 11" xfId="1068" xr:uid="{00000000-0005-0000-0000-0000C4030000}"/>
    <cellStyle name="Normal 2 29 11 2" xfId="11169" xr:uid="{00000000-0005-0000-0000-000083220000}"/>
    <cellStyle name="Normal 2 29 12" xfId="1069" xr:uid="{00000000-0005-0000-0000-0000C5030000}"/>
    <cellStyle name="Normal 2 29 12 2" xfId="11170" xr:uid="{00000000-0005-0000-0000-000085220000}"/>
    <cellStyle name="Normal 2 29 13" xfId="1070" xr:uid="{00000000-0005-0000-0000-0000C6030000}"/>
    <cellStyle name="Normal 2 29 13 2" xfId="11171" xr:uid="{00000000-0005-0000-0000-000087220000}"/>
    <cellStyle name="Normal 2 29 14" xfId="1071" xr:uid="{00000000-0005-0000-0000-0000C7030000}"/>
    <cellStyle name="Normal 2 29 14 2" xfId="11172" xr:uid="{00000000-0005-0000-0000-000089220000}"/>
    <cellStyle name="Normal 2 29 15" xfId="1072" xr:uid="{00000000-0005-0000-0000-0000C8030000}"/>
    <cellStyle name="Normal 2 29 15 2" xfId="11173" xr:uid="{00000000-0005-0000-0000-00008B220000}"/>
    <cellStyle name="Normal 2 29 16" xfId="1073" xr:uid="{00000000-0005-0000-0000-0000C9030000}"/>
    <cellStyle name="Normal 2 29 16 2" xfId="11174" xr:uid="{00000000-0005-0000-0000-00008D220000}"/>
    <cellStyle name="Normal 2 29 17" xfId="1074" xr:uid="{00000000-0005-0000-0000-0000CA030000}"/>
    <cellStyle name="Normal 2 29 17 2" xfId="11175" xr:uid="{00000000-0005-0000-0000-00008F220000}"/>
    <cellStyle name="Normal 2 29 18" xfId="1075" xr:uid="{00000000-0005-0000-0000-0000CB030000}"/>
    <cellStyle name="Normal 2 29 18 2" xfId="11176" xr:uid="{00000000-0005-0000-0000-000091220000}"/>
    <cellStyle name="Normal 2 29 19" xfId="1076" xr:uid="{00000000-0005-0000-0000-0000CC030000}"/>
    <cellStyle name="Normal 2 29 19 2" xfId="11177" xr:uid="{00000000-0005-0000-0000-000093220000}"/>
    <cellStyle name="Normal 2 29 2" xfId="1077" xr:uid="{00000000-0005-0000-0000-0000CD030000}"/>
    <cellStyle name="Normal 2 29 2 2" xfId="11178" xr:uid="{00000000-0005-0000-0000-000095220000}"/>
    <cellStyle name="Normal 2 29 20" xfId="1078" xr:uid="{00000000-0005-0000-0000-0000CE030000}"/>
    <cellStyle name="Normal 2 29 20 2" xfId="11179" xr:uid="{00000000-0005-0000-0000-000097220000}"/>
    <cellStyle name="Normal 2 29 21" xfId="1079" xr:uid="{00000000-0005-0000-0000-0000CF030000}"/>
    <cellStyle name="Normal 2 29 21 2" xfId="11180" xr:uid="{00000000-0005-0000-0000-000099220000}"/>
    <cellStyle name="Normal 2 29 22" xfId="1080" xr:uid="{00000000-0005-0000-0000-0000D0030000}"/>
    <cellStyle name="Normal 2 29 22 2" xfId="11181" xr:uid="{00000000-0005-0000-0000-00009B220000}"/>
    <cellStyle name="Normal 2 29 23" xfId="1081" xr:uid="{00000000-0005-0000-0000-0000D1030000}"/>
    <cellStyle name="Normal 2 29 23 2" xfId="11182" xr:uid="{00000000-0005-0000-0000-00009D220000}"/>
    <cellStyle name="Normal 2 29 24" xfId="11183" xr:uid="{00000000-0005-0000-0000-00009E220000}"/>
    <cellStyle name="Normal 2 29 3" xfId="1082" xr:uid="{00000000-0005-0000-0000-0000D2030000}"/>
    <cellStyle name="Normal 2 29 3 2" xfId="11184" xr:uid="{00000000-0005-0000-0000-0000A0220000}"/>
    <cellStyle name="Normal 2 29 4" xfId="1083" xr:uid="{00000000-0005-0000-0000-0000D3030000}"/>
    <cellStyle name="Normal 2 29 4 2" xfId="11185" xr:uid="{00000000-0005-0000-0000-0000A2220000}"/>
    <cellStyle name="Normal 2 29 5" xfId="1084" xr:uid="{00000000-0005-0000-0000-0000D4030000}"/>
    <cellStyle name="Normal 2 29 5 2" xfId="11186" xr:uid="{00000000-0005-0000-0000-0000A4220000}"/>
    <cellStyle name="Normal 2 29 6" xfId="1085" xr:uid="{00000000-0005-0000-0000-0000D5030000}"/>
    <cellStyle name="Normal 2 29 6 2" xfId="11187" xr:uid="{00000000-0005-0000-0000-0000A6220000}"/>
    <cellStyle name="Normal 2 29 7" xfId="1086" xr:uid="{00000000-0005-0000-0000-0000D6030000}"/>
    <cellStyle name="Normal 2 29 7 2" xfId="11188" xr:uid="{00000000-0005-0000-0000-0000A8220000}"/>
    <cellStyle name="Normal 2 29 8" xfId="1087" xr:uid="{00000000-0005-0000-0000-0000D7030000}"/>
    <cellStyle name="Normal 2 29 8 2" xfId="11189" xr:uid="{00000000-0005-0000-0000-0000AA220000}"/>
    <cellStyle name="Normal 2 29 9" xfId="1088" xr:uid="{00000000-0005-0000-0000-0000D8030000}"/>
    <cellStyle name="Normal 2 29 9 2" xfId="11190" xr:uid="{00000000-0005-0000-0000-0000AC220000}"/>
    <cellStyle name="Normal 2 3" xfId="59" xr:uid="{00000000-0005-0000-0000-000011000000}"/>
    <cellStyle name="Normal 2 3 2" xfId="161" xr:uid="{00000000-0005-0000-0000-000011000000}"/>
    <cellStyle name="Normal 2 3 2 2" xfId="11191" xr:uid="{00000000-0005-0000-0000-0000AF220000}"/>
    <cellStyle name="Normal 2 3 2 3" xfId="5519" xr:uid="{00000000-0005-0000-0000-0000AE220000}"/>
    <cellStyle name="Normal 2 3 3" xfId="1089" xr:uid="{00000000-0005-0000-0000-0000D9030000}"/>
    <cellStyle name="Normal 2 3 3 2" xfId="11192" xr:uid="{00000000-0005-0000-0000-0000B1220000}"/>
    <cellStyle name="Normal 2 3 3 3" xfId="11193" xr:uid="{00000000-0005-0000-0000-0000B2220000}"/>
    <cellStyle name="Normal 2 3 4" xfId="11194" xr:uid="{00000000-0005-0000-0000-0000B3220000}"/>
    <cellStyle name="Normal 2 3 4 2" xfId="11195" xr:uid="{00000000-0005-0000-0000-0000B4220000}"/>
    <cellStyle name="Normal 2 3 5" xfId="5569" xr:uid="{00000000-0005-0000-0000-0000AD220000}"/>
    <cellStyle name="Normal 2 3 6" xfId="20542" xr:uid="{2938983F-EB37-4F25-8BF9-5A21D68D9524}"/>
    <cellStyle name="Normal 2 3 7" xfId="20584" xr:uid="{4D6CD0A0-8F89-419F-A8DE-1F56388FED43}"/>
    <cellStyle name="Normal 2 30" xfId="1090" xr:uid="{00000000-0005-0000-0000-0000DA030000}"/>
    <cellStyle name="Normal 2 30 10" xfId="1091" xr:uid="{00000000-0005-0000-0000-0000DB030000}"/>
    <cellStyle name="Normal 2 30 10 2" xfId="11196" xr:uid="{00000000-0005-0000-0000-0000B7220000}"/>
    <cellStyle name="Normal 2 30 11" xfId="1092" xr:uid="{00000000-0005-0000-0000-0000DC030000}"/>
    <cellStyle name="Normal 2 30 11 2" xfId="11197" xr:uid="{00000000-0005-0000-0000-0000B9220000}"/>
    <cellStyle name="Normal 2 30 12" xfId="1093" xr:uid="{00000000-0005-0000-0000-0000DD030000}"/>
    <cellStyle name="Normal 2 30 12 2" xfId="11198" xr:uid="{00000000-0005-0000-0000-0000BB220000}"/>
    <cellStyle name="Normal 2 30 13" xfId="1094" xr:uid="{00000000-0005-0000-0000-0000DE030000}"/>
    <cellStyle name="Normal 2 30 13 2" xfId="11199" xr:uid="{00000000-0005-0000-0000-0000BD220000}"/>
    <cellStyle name="Normal 2 30 14" xfId="1095" xr:uid="{00000000-0005-0000-0000-0000DF030000}"/>
    <cellStyle name="Normal 2 30 14 2" xfId="11200" xr:uid="{00000000-0005-0000-0000-0000BF220000}"/>
    <cellStyle name="Normal 2 30 15" xfId="1096" xr:uid="{00000000-0005-0000-0000-0000E0030000}"/>
    <cellStyle name="Normal 2 30 15 2" xfId="11201" xr:uid="{00000000-0005-0000-0000-0000C1220000}"/>
    <cellStyle name="Normal 2 30 16" xfId="1097" xr:uid="{00000000-0005-0000-0000-0000E1030000}"/>
    <cellStyle name="Normal 2 30 16 2" xfId="11202" xr:uid="{00000000-0005-0000-0000-0000C3220000}"/>
    <cellStyle name="Normal 2 30 17" xfId="1098" xr:uid="{00000000-0005-0000-0000-0000E2030000}"/>
    <cellStyle name="Normal 2 30 17 2" xfId="11203" xr:uid="{00000000-0005-0000-0000-0000C5220000}"/>
    <cellStyle name="Normal 2 30 18" xfId="1099" xr:uid="{00000000-0005-0000-0000-0000E3030000}"/>
    <cellStyle name="Normal 2 30 18 2" xfId="11204" xr:uid="{00000000-0005-0000-0000-0000C7220000}"/>
    <cellStyle name="Normal 2 30 19" xfId="1100" xr:uid="{00000000-0005-0000-0000-0000E4030000}"/>
    <cellStyle name="Normal 2 30 19 2" xfId="11205" xr:uid="{00000000-0005-0000-0000-0000C9220000}"/>
    <cellStyle name="Normal 2 30 2" xfId="1101" xr:uid="{00000000-0005-0000-0000-0000E5030000}"/>
    <cellStyle name="Normal 2 30 2 2" xfId="11206" xr:uid="{00000000-0005-0000-0000-0000CB220000}"/>
    <cellStyle name="Normal 2 30 20" xfId="1102" xr:uid="{00000000-0005-0000-0000-0000E6030000}"/>
    <cellStyle name="Normal 2 30 20 2" xfId="11207" xr:uid="{00000000-0005-0000-0000-0000CD220000}"/>
    <cellStyle name="Normal 2 30 21" xfId="1103" xr:uid="{00000000-0005-0000-0000-0000E7030000}"/>
    <cellStyle name="Normal 2 30 21 2" xfId="11208" xr:uid="{00000000-0005-0000-0000-0000CF220000}"/>
    <cellStyle name="Normal 2 30 22" xfId="1104" xr:uid="{00000000-0005-0000-0000-0000E8030000}"/>
    <cellStyle name="Normal 2 30 22 2" xfId="11209" xr:uid="{00000000-0005-0000-0000-0000D1220000}"/>
    <cellStyle name="Normal 2 30 23" xfId="1105" xr:uid="{00000000-0005-0000-0000-0000E9030000}"/>
    <cellStyle name="Normal 2 30 23 2" xfId="11210" xr:uid="{00000000-0005-0000-0000-0000D3220000}"/>
    <cellStyle name="Normal 2 30 24" xfId="11211" xr:uid="{00000000-0005-0000-0000-0000D4220000}"/>
    <cellStyle name="Normal 2 30 3" xfId="1106" xr:uid="{00000000-0005-0000-0000-0000EA030000}"/>
    <cellStyle name="Normal 2 30 3 2" xfId="11212" xr:uid="{00000000-0005-0000-0000-0000D6220000}"/>
    <cellStyle name="Normal 2 30 4" xfId="1107" xr:uid="{00000000-0005-0000-0000-0000EB030000}"/>
    <cellStyle name="Normal 2 30 4 2" xfId="11213" xr:uid="{00000000-0005-0000-0000-0000D8220000}"/>
    <cellStyle name="Normal 2 30 5" xfId="1108" xr:uid="{00000000-0005-0000-0000-0000EC030000}"/>
    <cellStyle name="Normal 2 30 5 2" xfId="11214" xr:uid="{00000000-0005-0000-0000-0000DA220000}"/>
    <cellStyle name="Normal 2 30 6" xfId="1109" xr:uid="{00000000-0005-0000-0000-0000ED030000}"/>
    <cellStyle name="Normal 2 30 6 2" xfId="11215" xr:uid="{00000000-0005-0000-0000-0000DC220000}"/>
    <cellStyle name="Normal 2 30 7" xfId="1110" xr:uid="{00000000-0005-0000-0000-0000EE030000}"/>
    <cellStyle name="Normal 2 30 7 2" xfId="11216" xr:uid="{00000000-0005-0000-0000-0000DE220000}"/>
    <cellStyle name="Normal 2 30 8" xfId="1111" xr:uid="{00000000-0005-0000-0000-0000EF030000}"/>
    <cellStyle name="Normal 2 30 8 2" xfId="11217" xr:uid="{00000000-0005-0000-0000-0000E0220000}"/>
    <cellStyle name="Normal 2 30 9" xfId="1112" xr:uid="{00000000-0005-0000-0000-0000F0030000}"/>
    <cellStyle name="Normal 2 30 9 2" xfId="11218" xr:uid="{00000000-0005-0000-0000-0000E2220000}"/>
    <cellStyle name="Normal 2 31" xfId="1113" xr:uid="{00000000-0005-0000-0000-0000F1030000}"/>
    <cellStyle name="Normal 2 31 10" xfId="1114" xr:uid="{00000000-0005-0000-0000-0000F2030000}"/>
    <cellStyle name="Normal 2 31 10 2" xfId="11219" xr:uid="{00000000-0005-0000-0000-0000E5220000}"/>
    <cellStyle name="Normal 2 31 11" xfId="1115" xr:uid="{00000000-0005-0000-0000-0000F3030000}"/>
    <cellStyle name="Normal 2 31 11 2" xfId="11220" xr:uid="{00000000-0005-0000-0000-0000E7220000}"/>
    <cellStyle name="Normal 2 31 12" xfId="1116" xr:uid="{00000000-0005-0000-0000-0000F4030000}"/>
    <cellStyle name="Normal 2 31 12 2" xfId="11221" xr:uid="{00000000-0005-0000-0000-0000E9220000}"/>
    <cellStyle name="Normal 2 31 13" xfId="1117" xr:uid="{00000000-0005-0000-0000-0000F5030000}"/>
    <cellStyle name="Normal 2 31 13 2" xfId="11222" xr:uid="{00000000-0005-0000-0000-0000EB220000}"/>
    <cellStyle name="Normal 2 31 14" xfId="1118" xr:uid="{00000000-0005-0000-0000-0000F6030000}"/>
    <cellStyle name="Normal 2 31 14 2" xfId="11223" xr:uid="{00000000-0005-0000-0000-0000ED220000}"/>
    <cellStyle name="Normal 2 31 15" xfId="1119" xr:uid="{00000000-0005-0000-0000-0000F7030000}"/>
    <cellStyle name="Normal 2 31 15 2" xfId="11224" xr:uid="{00000000-0005-0000-0000-0000EF220000}"/>
    <cellStyle name="Normal 2 31 16" xfId="1120" xr:uid="{00000000-0005-0000-0000-0000F8030000}"/>
    <cellStyle name="Normal 2 31 16 2" xfId="11225" xr:uid="{00000000-0005-0000-0000-0000F1220000}"/>
    <cellStyle name="Normal 2 31 17" xfId="1121" xr:uid="{00000000-0005-0000-0000-0000F9030000}"/>
    <cellStyle name="Normal 2 31 17 2" xfId="11226" xr:uid="{00000000-0005-0000-0000-0000F3220000}"/>
    <cellStyle name="Normal 2 31 18" xfId="1122" xr:uid="{00000000-0005-0000-0000-0000FA030000}"/>
    <cellStyle name="Normal 2 31 18 2" xfId="11227" xr:uid="{00000000-0005-0000-0000-0000F5220000}"/>
    <cellStyle name="Normal 2 31 19" xfId="1123" xr:uid="{00000000-0005-0000-0000-0000FB030000}"/>
    <cellStyle name="Normal 2 31 19 2" xfId="11228" xr:uid="{00000000-0005-0000-0000-0000F7220000}"/>
    <cellStyle name="Normal 2 31 2" xfId="1124" xr:uid="{00000000-0005-0000-0000-0000FC030000}"/>
    <cellStyle name="Normal 2 31 2 2" xfId="11229" xr:uid="{00000000-0005-0000-0000-0000F9220000}"/>
    <cellStyle name="Normal 2 31 20" xfId="1125" xr:uid="{00000000-0005-0000-0000-0000FD030000}"/>
    <cellStyle name="Normal 2 31 20 2" xfId="11230" xr:uid="{00000000-0005-0000-0000-0000FB220000}"/>
    <cellStyle name="Normal 2 31 21" xfId="1126" xr:uid="{00000000-0005-0000-0000-0000FE030000}"/>
    <cellStyle name="Normal 2 31 21 2" xfId="11231" xr:uid="{00000000-0005-0000-0000-0000FD220000}"/>
    <cellStyle name="Normal 2 31 22" xfId="1127" xr:uid="{00000000-0005-0000-0000-0000FF030000}"/>
    <cellStyle name="Normal 2 31 22 2" xfId="11232" xr:uid="{00000000-0005-0000-0000-0000FF220000}"/>
    <cellStyle name="Normal 2 31 23" xfId="1128" xr:uid="{00000000-0005-0000-0000-000000040000}"/>
    <cellStyle name="Normal 2 31 23 2" xfId="11233" xr:uid="{00000000-0005-0000-0000-000001230000}"/>
    <cellStyle name="Normal 2 31 24" xfId="11234" xr:uid="{00000000-0005-0000-0000-000002230000}"/>
    <cellStyle name="Normal 2 31 3" xfId="1129" xr:uid="{00000000-0005-0000-0000-000001040000}"/>
    <cellStyle name="Normal 2 31 3 2" xfId="11235" xr:uid="{00000000-0005-0000-0000-000004230000}"/>
    <cellStyle name="Normal 2 31 4" xfId="1130" xr:uid="{00000000-0005-0000-0000-000002040000}"/>
    <cellStyle name="Normal 2 31 4 2" xfId="11236" xr:uid="{00000000-0005-0000-0000-000006230000}"/>
    <cellStyle name="Normal 2 31 5" xfId="1131" xr:uid="{00000000-0005-0000-0000-000003040000}"/>
    <cellStyle name="Normal 2 31 5 2" xfId="11237" xr:uid="{00000000-0005-0000-0000-000008230000}"/>
    <cellStyle name="Normal 2 31 6" xfId="1132" xr:uid="{00000000-0005-0000-0000-000004040000}"/>
    <cellStyle name="Normal 2 31 6 2" xfId="11238" xr:uid="{00000000-0005-0000-0000-00000A230000}"/>
    <cellStyle name="Normal 2 31 7" xfId="1133" xr:uid="{00000000-0005-0000-0000-000005040000}"/>
    <cellStyle name="Normal 2 31 7 2" xfId="11239" xr:uid="{00000000-0005-0000-0000-00000C230000}"/>
    <cellStyle name="Normal 2 31 8" xfId="1134" xr:uid="{00000000-0005-0000-0000-000006040000}"/>
    <cellStyle name="Normal 2 31 8 2" xfId="11240" xr:uid="{00000000-0005-0000-0000-00000E230000}"/>
    <cellStyle name="Normal 2 31 9" xfId="1135" xr:uid="{00000000-0005-0000-0000-000007040000}"/>
    <cellStyle name="Normal 2 31 9 2" xfId="11241" xr:uid="{00000000-0005-0000-0000-000010230000}"/>
    <cellStyle name="Normal 2 32" xfId="1136" xr:uid="{00000000-0005-0000-0000-000008040000}"/>
    <cellStyle name="Normal 2 32 10" xfId="1137" xr:uid="{00000000-0005-0000-0000-000009040000}"/>
    <cellStyle name="Normal 2 32 10 2" xfId="11242" xr:uid="{00000000-0005-0000-0000-000013230000}"/>
    <cellStyle name="Normal 2 32 11" xfId="1138" xr:uid="{00000000-0005-0000-0000-00000A040000}"/>
    <cellStyle name="Normal 2 32 11 2" xfId="11243" xr:uid="{00000000-0005-0000-0000-000015230000}"/>
    <cellStyle name="Normal 2 32 12" xfId="1139" xr:uid="{00000000-0005-0000-0000-00000B040000}"/>
    <cellStyle name="Normal 2 32 12 2" xfId="11244" xr:uid="{00000000-0005-0000-0000-000017230000}"/>
    <cellStyle name="Normal 2 32 13" xfId="1140" xr:uid="{00000000-0005-0000-0000-00000C040000}"/>
    <cellStyle name="Normal 2 32 13 2" xfId="11245" xr:uid="{00000000-0005-0000-0000-000019230000}"/>
    <cellStyle name="Normal 2 32 14" xfId="1141" xr:uid="{00000000-0005-0000-0000-00000D040000}"/>
    <cellStyle name="Normal 2 32 14 2" xfId="11246" xr:uid="{00000000-0005-0000-0000-00001B230000}"/>
    <cellStyle name="Normal 2 32 15" xfId="1142" xr:uid="{00000000-0005-0000-0000-00000E040000}"/>
    <cellStyle name="Normal 2 32 15 2" xfId="11247" xr:uid="{00000000-0005-0000-0000-00001D230000}"/>
    <cellStyle name="Normal 2 32 16" xfId="1143" xr:uid="{00000000-0005-0000-0000-00000F040000}"/>
    <cellStyle name="Normal 2 32 16 2" xfId="11248" xr:uid="{00000000-0005-0000-0000-00001F230000}"/>
    <cellStyle name="Normal 2 32 17" xfId="1144" xr:uid="{00000000-0005-0000-0000-000010040000}"/>
    <cellStyle name="Normal 2 32 17 2" xfId="11249" xr:uid="{00000000-0005-0000-0000-000021230000}"/>
    <cellStyle name="Normal 2 32 18" xfId="1145" xr:uid="{00000000-0005-0000-0000-000011040000}"/>
    <cellStyle name="Normal 2 32 18 2" xfId="11250" xr:uid="{00000000-0005-0000-0000-000023230000}"/>
    <cellStyle name="Normal 2 32 19" xfId="1146" xr:uid="{00000000-0005-0000-0000-000012040000}"/>
    <cellStyle name="Normal 2 32 19 2" xfId="11251" xr:uid="{00000000-0005-0000-0000-000025230000}"/>
    <cellStyle name="Normal 2 32 2" xfId="1147" xr:uid="{00000000-0005-0000-0000-000013040000}"/>
    <cellStyle name="Normal 2 32 2 2" xfId="11252" xr:uid="{00000000-0005-0000-0000-000027230000}"/>
    <cellStyle name="Normal 2 32 20" xfId="1148" xr:uid="{00000000-0005-0000-0000-000014040000}"/>
    <cellStyle name="Normal 2 32 20 2" xfId="11253" xr:uid="{00000000-0005-0000-0000-000029230000}"/>
    <cellStyle name="Normal 2 32 21" xfId="1149" xr:uid="{00000000-0005-0000-0000-000015040000}"/>
    <cellStyle name="Normal 2 32 21 2" xfId="11254" xr:uid="{00000000-0005-0000-0000-00002B230000}"/>
    <cellStyle name="Normal 2 32 22" xfId="1150" xr:uid="{00000000-0005-0000-0000-000016040000}"/>
    <cellStyle name="Normal 2 32 22 2" xfId="11255" xr:uid="{00000000-0005-0000-0000-00002D230000}"/>
    <cellStyle name="Normal 2 32 23" xfId="1151" xr:uid="{00000000-0005-0000-0000-000017040000}"/>
    <cellStyle name="Normal 2 32 23 2" xfId="11256" xr:uid="{00000000-0005-0000-0000-00002F230000}"/>
    <cellStyle name="Normal 2 32 24" xfId="11257" xr:uid="{00000000-0005-0000-0000-000030230000}"/>
    <cellStyle name="Normal 2 32 3" xfId="1152" xr:uid="{00000000-0005-0000-0000-000018040000}"/>
    <cellStyle name="Normal 2 32 3 2" xfId="11258" xr:uid="{00000000-0005-0000-0000-000032230000}"/>
    <cellStyle name="Normal 2 32 4" xfId="1153" xr:uid="{00000000-0005-0000-0000-000019040000}"/>
    <cellStyle name="Normal 2 32 4 2" xfId="11259" xr:uid="{00000000-0005-0000-0000-000034230000}"/>
    <cellStyle name="Normal 2 32 5" xfId="1154" xr:uid="{00000000-0005-0000-0000-00001A040000}"/>
    <cellStyle name="Normal 2 32 5 2" xfId="11260" xr:uid="{00000000-0005-0000-0000-000036230000}"/>
    <cellStyle name="Normal 2 32 6" xfId="1155" xr:uid="{00000000-0005-0000-0000-00001B040000}"/>
    <cellStyle name="Normal 2 32 6 2" xfId="11261" xr:uid="{00000000-0005-0000-0000-000038230000}"/>
    <cellStyle name="Normal 2 32 7" xfId="1156" xr:uid="{00000000-0005-0000-0000-00001C040000}"/>
    <cellStyle name="Normal 2 32 7 2" xfId="11262" xr:uid="{00000000-0005-0000-0000-00003A230000}"/>
    <cellStyle name="Normal 2 32 8" xfId="1157" xr:uid="{00000000-0005-0000-0000-00001D040000}"/>
    <cellStyle name="Normal 2 32 8 2" xfId="11263" xr:uid="{00000000-0005-0000-0000-00003C230000}"/>
    <cellStyle name="Normal 2 32 9" xfId="1158" xr:uid="{00000000-0005-0000-0000-00001E040000}"/>
    <cellStyle name="Normal 2 32 9 2" xfId="11264" xr:uid="{00000000-0005-0000-0000-00003E230000}"/>
    <cellStyle name="Normal 2 33" xfId="1159" xr:uid="{00000000-0005-0000-0000-00001F040000}"/>
    <cellStyle name="Normal 2 33 10" xfId="1160" xr:uid="{00000000-0005-0000-0000-000020040000}"/>
    <cellStyle name="Normal 2 33 10 2" xfId="11265" xr:uid="{00000000-0005-0000-0000-000041230000}"/>
    <cellStyle name="Normal 2 33 11" xfId="1161" xr:uid="{00000000-0005-0000-0000-000021040000}"/>
    <cellStyle name="Normal 2 33 11 2" xfId="11266" xr:uid="{00000000-0005-0000-0000-000043230000}"/>
    <cellStyle name="Normal 2 33 12" xfId="1162" xr:uid="{00000000-0005-0000-0000-000022040000}"/>
    <cellStyle name="Normal 2 33 12 2" xfId="11267" xr:uid="{00000000-0005-0000-0000-000045230000}"/>
    <cellStyle name="Normal 2 33 13" xfId="1163" xr:uid="{00000000-0005-0000-0000-000023040000}"/>
    <cellStyle name="Normal 2 33 13 2" xfId="11268" xr:uid="{00000000-0005-0000-0000-000047230000}"/>
    <cellStyle name="Normal 2 33 14" xfId="1164" xr:uid="{00000000-0005-0000-0000-000024040000}"/>
    <cellStyle name="Normal 2 33 14 2" xfId="11269" xr:uid="{00000000-0005-0000-0000-000049230000}"/>
    <cellStyle name="Normal 2 33 15" xfId="1165" xr:uid="{00000000-0005-0000-0000-000025040000}"/>
    <cellStyle name="Normal 2 33 15 2" xfId="11270" xr:uid="{00000000-0005-0000-0000-00004B230000}"/>
    <cellStyle name="Normal 2 33 16" xfId="1166" xr:uid="{00000000-0005-0000-0000-000026040000}"/>
    <cellStyle name="Normal 2 33 16 2" xfId="11271" xr:uid="{00000000-0005-0000-0000-00004D230000}"/>
    <cellStyle name="Normal 2 33 17" xfId="1167" xr:uid="{00000000-0005-0000-0000-000027040000}"/>
    <cellStyle name="Normal 2 33 17 2" xfId="11272" xr:uid="{00000000-0005-0000-0000-00004F230000}"/>
    <cellStyle name="Normal 2 33 18" xfId="1168" xr:uid="{00000000-0005-0000-0000-000028040000}"/>
    <cellStyle name="Normal 2 33 18 2" xfId="11273" xr:uid="{00000000-0005-0000-0000-000051230000}"/>
    <cellStyle name="Normal 2 33 19" xfId="1169" xr:uid="{00000000-0005-0000-0000-000029040000}"/>
    <cellStyle name="Normal 2 33 19 2" xfId="11274" xr:uid="{00000000-0005-0000-0000-000053230000}"/>
    <cellStyle name="Normal 2 33 2" xfId="1170" xr:uid="{00000000-0005-0000-0000-00002A040000}"/>
    <cellStyle name="Normal 2 33 2 2" xfId="11275" xr:uid="{00000000-0005-0000-0000-000055230000}"/>
    <cellStyle name="Normal 2 33 20" xfId="1171" xr:uid="{00000000-0005-0000-0000-00002B040000}"/>
    <cellStyle name="Normal 2 33 20 2" xfId="11276" xr:uid="{00000000-0005-0000-0000-000057230000}"/>
    <cellStyle name="Normal 2 33 21" xfId="1172" xr:uid="{00000000-0005-0000-0000-00002C040000}"/>
    <cellStyle name="Normal 2 33 21 2" xfId="11277" xr:uid="{00000000-0005-0000-0000-000059230000}"/>
    <cellStyle name="Normal 2 33 22" xfId="1173" xr:uid="{00000000-0005-0000-0000-00002D040000}"/>
    <cellStyle name="Normal 2 33 22 2" xfId="11278" xr:uid="{00000000-0005-0000-0000-00005B230000}"/>
    <cellStyle name="Normal 2 33 23" xfId="1174" xr:uid="{00000000-0005-0000-0000-00002E040000}"/>
    <cellStyle name="Normal 2 33 23 2" xfId="11279" xr:uid="{00000000-0005-0000-0000-00005D230000}"/>
    <cellStyle name="Normal 2 33 24" xfId="11280" xr:uid="{00000000-0005-0000-0000-00005E230000}"/>
    <cellStyle name="Normal 2 33 3" xfId="1175" xr:uid="{00000000-0005-0000-0000-00002F040000}"/>
    <cellStyle name="Normal 2 33 3 2" xfId="11281" xr:uid="{00000000-0005-0000-0000-000060230000}"/>
    <cellStyle name="Normal 2 33 4" xfId="1176" xr:uid="{00000000-0005-0000-0000-000030040000}"/>
    <cellStyle name="Normal 2 33 4 2" xfId="11282" xr:uid="{00000000-0005-0000-0000-000062230000}"/>
    <cellStyle name="Normal 2 33 5" xfId="1177" xr:uid="{00000000-0005-0000-0000-000031040000}"/>
    <cellStyle name="Normal 2 33 5 2" xfId="11283" xr:uid="{00000000-0005-0000-0000-000064230000}"/>
    <cellStyle name="Normal 2 33 6" xfId="1178" xr:uid="{00000000-0005-0000-0000-000032040000}"/>
    <cellStyle name="Normal 2 33 6 2" xfId="11284" xr:uid="{00000000-0005-0000-0000-000066230000}"/>
    <cellStyle name="Normal 2 33 7" xfId="1179" xr:uid="{00000000-0005-0000-0000-000033040000}"/>
    <cellStyle name="Normal 2 33 7 2" xfId="11285" xr:uid="{00000000-0005-0000-0000-000068230000}"/>
    <cellStyle name="Normal 2 33 8" xfId="1180" xr:uid="{00000000-0005-0000-0000-000034040000}"/>
    <cellStyle name="Normal 2 33 8 2" xfId="11286" xr:uid="{00000000-0005-0000-0000-00006A230000}"/>
    <cellStyle name="Normal 2 33 9" xfId="1181" xr:uid="{00000000-0005-0000-0000-000035040000}"/>
    <cellStyle name="Normal 2 33 9 2" xfId="11287" xr:uid="{00000000-0005-0000-0000-00006C230000}"/>
    <cellStyle name="Normal 2 34" xfId="1182" xr:uid="{00000000-0005-0000-0000-000036040000}"/>
    <cellStyle name="Normal 2 34 10" xfId="1183" xr:uid="{00000000-0005-0000-0000-000037040000}"/>
    <cellStyle name="Normal 2 34 10 2" xfId="11288" xr:uid="{00000000-0005-0000-0000-00006F230000}"/>
    <cellStyle name="Normal 2 34 11" xfId="1184" xr:uid="{00000000-0005-0000-0000-000038040000}"/>
    <cellStyle name="Normal 2 34 11 2" xfId="11289" xr:uid="{00000000-0005-0000-0000-000071230000}"/>
    <cellStyle name="Normal 2 34 12" xfId="1185" xr:uid="{00000000-0005-0000-0000-000039040000}"/>
    <cellStyle name="Normal 2 34 12 2" xfId="11290" xr:uid="{00000000-0005-0000-0000-000073230000}"/>
    <cellStyle name="Normal 2 34 13" xfId="1186" xr:uid="{00000000-0005-0000-0000-00003A040000}"/>
    <cellStyle name="Normal 2 34 13 2" xfId="11291" xr:uid="{00000000-0005-0000-0000-000075230000}"/>
    <cellStyle name="Normal 2 34 14" xfId="1187" xr:uid="{00000000-0005-0000-0000-00003B040000}"/>
    <cellStyle name="Normal 2 34 14 2" xfId="11292" xr:uid="{00000000-0005-0000-0000-000077230000}"/>
    <cellStyle name="Normal 2 34 15" xfId="1188" xr:uid="{00000000-0005-0000-0000-00003C040000}"/>
    <cellStyle name="Normal 2 34 15 2" xfId="11293" xr:uid="{00000000-0005-0000-0000-000079230000}"/>
    <cellStyle name="Normal 2 34 16" xfId="1189" xr:uid="{00000000-0005-0000-0000-00003D040000}"/>
    <cellStyle name="Normal 2 34 16 2" xfId="11294" xr:uid="{00000000-0005-0000-0000-00007B230000}"/>
    <cellStyle name="Normal 2 34 17" xfId="1190" xr:uid="{00000000-0005-0000-0000-00003E040000}"/>
    <cellStyle name="Normal 2 34 17 2" xfId="11295" xr:uid="{00000000-0005-0000-0000-00007D230000}"/>
    <cellStyle name="Normal 2 34 18" xfId="1191" xr:uid="{00000000-0005-0000-0000-00003F040000}"/>
    <cellStyle name="Normal 2 34 18 2" xfId="11296" xr:uid="{00000000-0005-0000-0000-00007F230000}"/>
    <cellStyle name="Normal 2 34 19" xfId="1192" xr:uid="{00000000-0005-0000-0000-000040040000}"/>
    <cellStyle name="Normal 2 34 19 2" xfId="11297" xr:uid="{00000000-0005-0000-0000-000081230000}"/>
    <cellStyle name="Normal 2 34 2" xfId="1193" xr:uid="{00000000-0005-0000-0000-000041040000}"/>
    <cellStyle name="Normal 2 34 2 2" xfId="11298" xr:uid="{00000000-0005-0000-0000-000083230000}"/>
    <cellStyle name="Normal 2 34 20" xfId="1194" xr:uid="{00000000-0005-0000-0000-000042040000}"/>
    <cellStyle name="Normal 2 34 20 2" xfId="11299" xr:uid="{00000000-0005-0000-0000-000085230000}"/>
    <cellStyle name="Normal 2 34 21" xfId="1195" xr:uid="{00000000-0005-0000-0000-000043040000}"/>
    <cellStyle name="Normal 2 34 21 2" xfId="11300" xr:uid="{00000000-0005-0000-0000-000087230000}"/>
    <cellStyle name="Normal 2 34 22" xfId="1196" xr:uid="{00000000-0005-0000-0000-000044040000}"/>
    <cellStyle name="Normal 2 34 22 2" xfId="11301" xr:uid="{00000000-0005-0000-0000-000089230000}"/>
    <cellStyle name="Normal 2 34 23" xfId="1197" xr:uid="{00000000-0005-0000-0000-000045040000}"/>
    <cellStyle name="Normal 2 34 23 2" xfId="11302" xr:uid="{00000000-0005-0000-0000-00008B230000}"/>
    <cellStyle name="Normal 2 34 24" xfId="11303" xr:uid="{00000000-0005-0000-0000-00008C230000}"/>
    <cellStyle name="Normal 2 34 3" xfId="1198" xr:uid="{00000000-0005-0000-0000-000046040000}"/>
    <cellStyle name="Normal 2 34 3 2" xfId="11304" xr:uid="{00000000-0005-0000-0000-00008E230000}"/>
    <cellStyle name="Normal 2 34 4" xfId="1199" xr:uid="{00000000-0005-0000-0000-000047040000}"/>
    <cellStyle name="Normal 2 34 4 2" xfId="11305" xr:uid="{00000000-0005-0000-0000-000090230000}"/>
    <cellStyle name="Normal 2 34 5" xfId="1200" xr:uid="{00000000-0005-0000-0000-000048040000}"/>
    <cellStyle name="Normal 2 34 5 2" xfId="11306" xr:uid="{00000000-0005-0000-0000-000092230000}"/>
    <cellStyle name="Normal 2 34 6" xfId="1201" xr:uid="{00000000-0005-0000-0000-000049040000}"/>
    <cellStyle name="Normal 2 34 6 2" xfId="11307" xr:uid="{00000000-0005-0000-0000-000094230000}"/>
    <cellStyle name="Normal 2 34 7" xfId="1202" xr:uid="{00000000-0005-0000-0000-00004A040000}"/>
    <cellStyle name="Normal 2 34 7 2" xfId="11308" xr:uid="{00000000-0005-0000-0000-000096230000}"/>
    <cellStyle name="Normal 2 34 8" xfId="1203" xr:uid="{00000000-0005-0000-0000-00004B040000}"/>
    <cellStyle name="Normal 2 34 8 2" xfId="11309" xr:uid="{00000000-0005-0000-0000-000098230000}"/>
    <cellStyle name="Normal 2 34 9" xfId="1204" xr:uid="{00000000-0005-0000-0000-00004C040000}"/>
    <cellStyle name="Normal 2 34 9 2" xfId="11310" xr:uid="{00000000-0005-0000-0000-00009A230000}"/>
    <cellStyle name="Normal 2 35" xfId="1205" xr:uid="{00000000-0005-0000-0000-00004D040000}"/>
    <cellStyle name="Normal 2 35 10" xfId="1206" xr:uid="{00000000-0005-0000-0000-00004E040000}"/>
    <cellStyle name="Normal 2 35 10 2" xfId="11311" xr:uid="{00000000-0005-0000-0000-00009D230000}"/>
    <cellStyle name="Normal 2 35 11" xfId="1207" xr:uid="{00000000-0005-0000-0000-00004F040000}"/>
    <cellStyle name="Normal 2 35 11 2" xfId="11312" xr:uid="{00000000-0005-0000-0000-00009F230000}"/>
    <cellStyle name="Normal 2 35 12" xfId="1208" xr:uid="{00000000-0005-0000-0000-000050040000}"/>
    <cellStyle name="Normal 2 35 12 2" xfId="11313" xr:uid="{00000000-0005-0000-0000-0000A1230000}"/>
    <cellStyle name="Normal 2 35 13" xfId="1209" xr:uid="{00000000-0005-0000-0000-000051040000}"/>
    <cellStyle name="Normal 2 35 13 2" xfId="11314" xr:uid="{00000000-0005-0000-0000-0000A3230000}"/>
    <cellStyle name="Normal 2 35 14" xfId="1210" xr:uid="{00000000-0005-0000-0000-000052040000}"/>
    <cellStyle name="Normal 2 35 14 2" xfId="11315" xr:uid="{00000000-0005-0000-0000-0000A5230000}"/>
    <cellStyle name="Normal 2 35 15" xfId="1211" xr:uid="{00000000-0005-0000-0000-000053040000}"/>
    <cellStyle name="Normal 2 35 15 2" xfId="11316" xr:uid="{00000000-0005-0000-0000-0000A7230000}"/>
    <cellStyle name="Normal 2 35 16" xfId="1212" xr:uid="{00000000-0005-0000-0000-000054040000}"/>
    <cellStyle name="Normal 2 35 16 2" xfId="11317" xr:uid="{00000000-0005-0000-0000-0000A9230000}"/>
    <cellStyle name="Normal 2 35 17" xfId="1213" xr:uid="{00000000-0005-0000-0000-000055040000}"/>
    <cellStyle name="Normal 2 35 17 2" xfId="11318" xr:uid="{00000000-0005-0000-0000-0000AB230000}"/>
    <cellStyle name="Normal 2 35 18" xfId="1214" xr:uid="{00000000-0005-0000-0000-000056040000}"/>
    <cellStyle name="Normal 2 35 18 2" xfId="11319" xr:uid="{00000000-0005-0000-0000-0000AD230000}"/>
    <cellStyle name="Normal 2 35 19" xfId="1215" xr:uid="{00000000-0005-0000-0000-000057040000}"/>
    <cellStyle name="Normal 2 35 19 2" xfId="11320" xr:uid="{00000000-0005-0000-0000-0000AF230000}"/>
    <cellStyle name="Normal 2 35 2" xfId="1216" xr:uid="{00000000-0005-0000-0000-000058040000}"/>
    <cellStyle name="Normal 2 35 2 2" xfId="11321" xr:uid="{00000000-0005-0000-0000-0000B1230000}"/>
    <cellStyle name="Normal 2 35 20" xfId="1217" xr:uid="{00000000-0005-0000-0000-000059040000}"/>
    <cellStyle name="Normal 2 35 20 2" xfId="11322" xr:uid="{00000000-0005-0000-0000-0000B3230000}"/>
    <cellStyle name="Normal 2 35 21" xfId="1218" xr:uid="{00000000-0005-0000-0000-00005A040000}"/>
    <cellStyle name="Normal 2 35 21 2" xfId="11323" xr:uid="{00000000-0005-0000-0000-0000B5230000}"/>
    <cellStyle name="Normal 2 35 22" xfId="1219" xr:uid="{00000000-0005-0000-0000-00005B040000}"/>
    <cellStyle name="Normal 2 35 22 2" xfId="11324" xr:uid="{00000000-0005-0000-0000-0000B7230000}"/>
    <cellStyle name="Normal 2 35 23" xfId="1220" xr:uid="{00000000-0005-0000-0000-00005C040000}"/>
    <cellStyle name="Normal 2 35 23 2" xfId="11325" xr:uid="{00000000-0005-0000-0000-0000B9230000}"/>
    <cellStyle name="Normal 2 35 24" xfId="11326" xr:uid="{00000000-0005-0000-0000-0000BA230000}"/>
    <cellStyle name="Normal 2 35 3" xfId="1221" xr:uid="{00000000-0005-0000-0000-00005D040000}"/>
    <cellStyle name="Normal 2 35 3 2" xfId="11327" xr:uid="{00000000-0005-0000-0000-0000BC230000}"/>
    <cellStyle name="Normal 2 35 4" xfId="1222" xr:uid="{00000000-0005-0000-0000-00005E040000}"/>
    <cellStyle name="Normal 2 35 4 2" xfId="11328" xr:uid="{00000000-0005-0000-0000-0000BE230000}"/>
    <cellStyle name="Normal 2 35 5" xfId="1223" xr:uid="{00000000-0005-0000-0000-00005F040000}"/>
    <cellStyle name="Normal 2 35 5 2" xfId="11329" xr:uid="{00000000-0005-0000-0000-0000C0230000}"/>
    <cellStyle name="Normal 2 35 6" xfId="1224" xr:uid="{00000000-0005-0000-0000-000060040000}"/>
    <cellStyle name="Normal 2 35 6 2" xfId="11330" xr:uid="{00000000-0005-0000-0000-0000C2230000}"/>
    <cellStyle name="Normal 2 35 7" xfId="1225" xr:uid="{00000000-0005-0000-0000-000061040000}"/>
    <cellStyle name="Normal 2 35 7 2" xfId="11331" xr:uid="{00000000-0005-0000-0000-0000C4230000}"/>
    <cellStyle name="Normal 2 35 8" xfId="1226" xr:uid="{00000000-0005-0000-0000-000062040000}"/>
    <cellStyle name="Normal 2 35 8 2" xfId="11332" xr:uid="{00000000-0005-0000-0000-0000C6230000}"/>
    <cellStyle name="Normal 2 35 9" xfId="1227" xr:uid="{00000000-0005-0000-0000-000063040000}"/>
    <cellStyle name="Normal 2 35 9 2" xfId="11333" xr:uid="{00000000-0005-0000-0000-0000C8230000}"/>
    <cellStyle name="Normal 2 36" xfId="1228" xr:uid="{00000000-0005-0000-0000-000064040000}"/>
    <cellStyle name="Normal 2 36 10" xfId="1229" xr:uid="{00000000-0005-0000-0000-000065040000}"/>
    <cellStyle name="Normal 2 36 10 2" xfId="11334" xr:uid="{00000000-0005-0000-0000-0000CB230000}"/>
    <cellStyle name="Normal 2 36 11" xfId="1230" xr:uid="{00000000-0005-0000-0000-000066040000}"/>
    <cellStyle name="Normal 2 36 11 2" xfId="11335" xr:uid="{00000000-0005-0000-0000-0000CD230000}"/>
    <cellStyle name="Normal 2 36 12" xfId="1231" xr:uid="{00000000-0005-0000-0000-000067040000}"/>
    <cellStyle name="Normal 2 36 12 2" xfId="11336" xr:uid="{00000000-0005-0000-0000-0000CF230000}"/>
    <cellStyle name="Normal 2 36 13" xfId="1232" xr:uid="{00000000-0005-0000-0000-000068040000}"/>
    <cellStyle name="Normal 2 36 13 2" xfId="11337" xr:uid="{00000000-0005-0000-0000-0000D1230000}"/>
    <cellStyle name="Normal 2 36 14" xfId="1233" xr:uid="{00000000-0005-0000-0000-000069040000}"/>
    <cellStyle name="Normal 2 36 14 2" xfId="11338" xr:uid="{00000000-0005-0000-0000-0000D3230000}"/>
    <cellStyle name="Normal 2 36 15" xfId="1234" xr:uid="{00000000-0005-0000-0000-00006A040000}"/>
    <cellStyle name="Normal 2 36 15 2" xfId="11339" xr:uid="{00000000-0005-0000-0000-0000D5230000}"/>
    <cellStyle name="Normal 2 36 16" xfId="1235" xr:uid="{00000000-0005-0000-0000-00006B040000}"/>
    <cellStyle name="Normal 2 36 16 2" xfId="11340" xr:uid="{00000000-0005-0000-0000-0000D7230000}"/>
    <cellStyle name="Normal 2 36 17" xfId="1236" xr:uid="{00000000-0005-0000-0000-00006C040000}"/>
    <cellStyle name="Normal 2 36 17 2" xfId="11341" xr:uid="{00000000-0005-0000-0000-0000D9230000}"/>
    <cellStyle name="Normal 2 36 18" xfId="1237" xr:uid="{00000000-0005-0000-0000-00006D040000}"/>
    <cellStyle name="Normal 2 36 18 2" xfId="11342" xr:uid="{00000000-0005-0000-0000-0000DB230000}"/>
    <cellStyle name="Normal 2 36 19" xfId="1238" xr:uid="{00000000-0005-0000-0000-00006E040000}"/>
    <cellStyle name="Normal 2 36 19 2" xfId="11343" xr:uid="{00000000-0005-0000-0000-0000DD230000}"/>
    <cellStyle name="Normal 2 36 2" xfId="1239" xr:uid="{00000000-0005-0000-0000-00006F040000}"/>
    <cellStyle name="Normal 2 36 2 2" xfId="11344" xr:uid="{00000000-0005-0000-0000-0000DF230000}"/>
    <cellStyle name="Normal 2 36 20" xfId="1240" xr:uid="{00000000-0005-0000-0000-000070040000}"/>
    <cellStyle name="Normal 2 36 20 2" xfId="11345" xr:uid="{00000000-0005-0000-0000-0000E1230000}"/>
    <cellStyle name="Normal 2 36 21" xfId="1241" xr:uid="{00000000-0005-0000-0000-000071040000}"/>
    <cellStyle name="Normal 2 36 21 2" xfId="11346" xr:uid="{00000000-0005-0000-0000-0000E3230000}"/>
    <cellStyle name="Normal 2 36 22" xfId="1242" xr:uid="{00000000-0005-0000-0000-000072040000}"/>
    <cellStyle name="Normal 2 36 22 2" xfId="11347" xr:uid="{00000000-0005-0000-0000-0000E5230000}"/>
    <cellStyle name="Normal 2 36 23" xfId="1243" xr:uid="{00000000-0005-0000-0000-000073040000}"/>
    <cellStyle name="Normal 2 36 23 2" xfId="11348" xr:uid="{00000000-0005-0000-0000-0000E7230000}"/>
    <cellStyle name="Normal 2 36 24" xfId="11349" xr:uid="{00000000-0005-0000-0000-0000E8230000}"/>
    <cellStyle name="Normal 2 36 3" xfId="1244" xr:uid="{00000000-0005-0000-0000-000074040000}"/>
    <cellStyle name="Normal 2 36 3 2" xfId="11350" xr:uid="{00000000-0005-0000-0000-0000EA230000}"/>
    <cellStyle name="Normal 2 36 4" xfId="1245" xr:uid="{00000000-0005-0000-0000-000075040000}"/>
    <cellStyle name="Normal 2 36 4 2" xfId="11351" xr:uid="{00000000-0005-0000-0000-0000EC230000}"/>
    <cellStyle name="Normal 2 36 5" xfId="1246" xr:uid="{00000000-0005-0000-0000-000076040000}"/>
    <cellStyle name="Normal 2 36 5 2" xfId="11352" xr:uid="{00000000-0005-0000-0000-0000EE230000}"/>
    <cellStyle name="Normal 2 36 6" xfId="1247" xr:uid="{00000000-0005-0000-0000-000077040000}"/>
    <cellStyle name="Normal 2 36 6 2" xfId="11353" xr:uid="{00000000-0005-0000-0000-0000F0230000}"/>
    <cellStyle name="Normal 2 36 7" xfId="1248" xr:uid="{00000000-0005-0000-0000-000078040000}"/>
    <cellStyle name="Normal 2 36 7 2" xfId="11354" xr:uid="{00000000-0005-0000-0000-0000F2230000}"/>
    <cellStyle name="Normal 2 36 8" xfId="1249" xr:uid="{00000000-0005-0000-0000-000079040000}"/>
    <cellStyle name="Normal 2 36 8 2" xfId="11355" xr:uid="{00000000-0005-0000-0000-0000F4230000}"/>
    <cellStyle name="Normal 2 36 9" xfId="1250" xr:uid="{00000000-0005-0000-0000-00007A040000}"/>
    <cellStyle name="Normal 2 36 9 2" xfId="11356" xr:uid="{00000000-0005-0000-0000-0000F6230000}"/>
    <cellStyle name="Normal 2 37" xfId="1251" xr:uid="{00000000-0005-0000-0000-00007B040000}"/>
    <cellStyle name="Normal 2 37 10" xfId="1252" xr:uid="{00000000-0005-0000-0000-00007C040000}"/>
    <cellStyle name="Normal 2 37 10 2" xfId="11357" xr:uid="{00000000-0005-0000-0000-0000F9230000}"/>
    <cellStyle name="Normal 2 37 11" xfId="1253" xr:uid="{00000000-0005-0000-0000-00007D040000}"/>
    <cellStyle name="Normal 2 37 11 2" xfId="11358" xr:uid="{00000000-0005-0000-0000-0000FB230000}"/>
    <cellStyle name="Normal 2 37 12" xfId="1254" xr:uid="{00000000-0005-0000-0000-00007E040000}"/>
    <cellStyle name="Normal 2 37 12 2" xfId="11359" xr:uid="{00000000-0005-0000-0000-0000FD230000}"/>
    <cellStyle name="Normal 2 37 13" xfId="1255" xr:uid="{00000000-0005-0000-0000-00007F040000}"/>
    <cellStyle name="Normal 2 37 13 2" xfId="11360" xr:uid="{00000000-0005-0000-0000-0000FF230000}"/>
    <cellStyle name="Normal 2 37 14" xfId="1256" xr:uid="{00000000-0005-0000-0000-000080040000}"/>
    <cellStyle name="Normal 2 37 14 2" xfId="11361" xr:uid="{00000000-0005-0000-0000-000001240000}"/>
    <cellStyle name="Normal 2 37 15" xfId="1257" xr:uid="{00000000-0005-0000-0000-000081040000}"/>
    <cellStyle name="Normal 2 37 15 2" xfId="11362" xr:uid="{00000000-0005-0000-0000-000003240000}"/>
    <cellStyle name="Normal 2 37 16" xfId="1258" xr:uid="{00000000-0005-0000-0000-000082040000}"/>
    <cellStyle name="Normal 2 37 16 2" xfId="11363" xr:uid="{00000000-0005-0000-0000-000005240000}"/>
    <cellStyle name="Normal 2 37 17" xfId="1259" xr:uid="{00000000-0005-0000-0000-000083040000}"/>
    <cellStyle name="Normal 2 37 17 2" xfId="11364" xr:uid="{00000000-0005-0000-0000-000007240000}"/>
    <cellStyle name="Normal 2 37 18" xfId="1260" xr:uid="{00000000-0005-0000-0000-000084040000}"/>
    <cellStyle name="Normal 2 37 18 2" xfId="11365" xr:uid="{00000000-0005-0000-0000-000009240000}"/>
    <cellStyle name="Normal 2 37 19" xfId="1261" xr:uid="{00000000-0005-0000-0000-000085040000}"/>
    <cellStyle name="Normal 2 37 19 2" xfId="11366" xr:uid="{00000000-0005-0000-0000-00000B240000}"/>
    <cellStyle name="Normal 2 37 2" xfId="1262" xr:uid="{00000000-0005-0000-0000-000086040000}"/>
    <cellStyle name="Normal 2 37 2 2" xfId="11367" xr:uid="{00000000-0005-0000-0000-00000D240000}"/>
    <cellStyle name="Normal 2 37 20" xfId="1263" xr:uid="{00000000-0005-0000-0000-000087040000}"/>
    <cellStyle name="Normal 2 37 20 2" xfId="11368" xr:uid="{00000000-0005-0000-0000-00000F240000}"/>
    <cellStyle name="Normal 2 37 21" xfId="1264" xr:uid="{00000000-0005-0000-0000-000088040000}"/>
    <cellStyle name="Normal 2 37 21 2" xfId="11369" xr:uid="{00000000-0005-0000-0000-000011240000}"/>
    <cellStyle name="Normal 2 37 22" xfId="1265" xr:uid="{00000000-0005-0000-0000-000089040000}"/>
    <cellStyle name="Normal 2 37 22 2" xfId="11370" xr:uid="{00000000-0005-0000-0000-000013240000}"/>
    <cellStyle name="Normal 2 37 23" xfId="1266" xr:uid="{00000000-0005-0000-0000-00008A040000}"/>
    <cellStyle name="Normal 2 37 23 2" xfId="11371" xr:uid="{00000000-0005-0000-0000-000015240000}"/>
    <cellStyle name="Normal 2 37 24" xfId="11372" xr:uid="{00000000-0005-0000-0000-000016240000}"/>
    <cellStyle name="Normal 2 37 3" xfId="1267" xr:uid="{00000000-0005-0000-0000-00008B040000}"/>
    <cellStyle name="Normal 2 37 3 2" xfId="11373" xr:uid="{00000000-0005-0000-0000-000018240000}"/>
    <cellStyle name="Normal 2 37 4" xfId="1268" xr:uid="{00000000-0005-0000-0000-00008C040000}"/>
    <cellStyle name="Normal 2 37 4 2" xfId="11374" xr:uid="{00000000-0005-0000-0000-00001A240000}"/>
    <cellStyle name="Normal 2 37 5" xfId="1269" xr:uid="{00000000-0005-0000-0000-00008D040000}"/>
    <cellStyle name="Normal 2 37 5 2" xfId="11375" xr:uid="{00000000-0005-0000-0000-00001C240000}"/>
    <cellStyle name="Normal 2 37 6" xfId="1270" xr:uid="{00000000-0005-0000-0000-00008E040000}"/>
    <cellStyle name="Normal 2 37 6 2" xfId="11376" xr:uid="{00000000-0005-0000-0000-00001E240000}"/>
    <cellStyle name="Normal 2 37 7" xfId="1271" xr:uid="{00000000-0005-0000-0000-00008F040000}"/>
    <cellStyle name="Normal 2 37 7 2" xfId="11377" xr:uid="{00000000-0005-0000-0000-000020240000}"/>
    <cellStyle name="Normal 2 37 8" xfId="1272" xr:uid="{00000000-0005-0000-0000-000090040000}"/>
    <cellStyle name="Normal 2 37 8 2" xfId="11378" xr:uid="{00000000-0005-0000-0000-000022240000}"/>
    <cellStyle name="Normal 2 37 9" xfId="1273" xr:uid="{00000000-0005-0000-0000-000091040000}"/>
    <cellStyle name="Normal 2 37 9 2" xfId="11379" xr:uid="{00000000-0005-0000-0000-000024240000}"/>
    <cellStyle name="Normal 2 38" xfId="1274" xr:uid="{00000000-0005-0000-0000-000092040000}"/>
    <cellStyle name="Normal 2 38 10" xfId="1275" xr:uid="{00000000-0005-0000-0000-000093040000}"/>
    <cellStyle name="Normal 2 38 10 2" xfId="11380" xr:uid="{00000000-0005-0000-0000-000027240000}"/>
    <cellStyle name="Normal 2 38 11" xfId="1276" xr:uid="{00000000-0005-0000-0000-000094040000}"/>
    <cellStyle name="Normal 2 38 11 2" xfId="11381" xr:uid="{00000000-0005-0000-0000-000029240000}"/>
    <cellStyle name="Normal 2 38 12" xfId="1277" xr:uid="{00000000-0005-0000-0000-000095040000}"/>
    <cellStyle name="Normal 2 38 12 2" xfId="11382" xr:uid="{00000000-0005-0000-0000-00002B240000}"/>
    <cellStyle name="Normal 2 38 13" xfId="1278" xr:uid="{00000000-0005-0000-0000-000096040000}"/>
    <cellStyle name="Normal 2 38 13 2" xfId="11383" xr:uid="{00000000-0005-0000-0000-00002D240000}"/>
    <cellStyle name="Normal 2 38 14" xfId="1279" xr:uid="{00000000-0005-0000-0000-000097040000}"/>
    <cellStyle name="Normal 2 38 14 2" xfId="11384" xr:uid="{00000000-0005-0000-0000-00002F240000}"/>
    <cellStyle name="Normal 2 38 15" xfId="1280" xr:uid="{00000000-0005-0000-0000-000098040000}"/>
    <cellStyle name="Normal 2 38 15 2" xfId="11385" xr:uid="{00000000-0005-0000-0000-000031240000}"/>
    <cellStyle name="Normal 2 38 16" xfId="1281" xr:uid="{00000000-0005-0000-0000-000099040000}"/>
    <cellStyle name="Normal 2 38 16 2" xfId="11386" xr:uid="{00000000-0005-0000-0000-000033240000}"/>
    <cellStyle name="Normal 2 38 17" xfId="1282" xr:uid="{00000000-0005-0000-0000-00009A040000}"/>
    <cellStyle name="Normal 2 38 17 2" xfId="11387" xr:uid="{00000000-0005-0000-0000-000035240000}"/>
    <cellStyle name="Normal 2 38 18" xfId="1283" xr:uid="{00000000-0005-0000-0000-00009B040000}"/>
    <cellStyle name="Normal 2 38 18 2" xfId="11388" xr:uid="{00000000-0005-0000-0000-000037240000}"/>
    <cellStyle name="Normal 2 38 19" xfId="1284" xr:uid="{00000000-0005-0000-0000-00009C040000}"/>
    <cellStyle name="Normal 2 38 19 2" xfId="11389" xr:uid="{00000000-0005-0000-0000-000039240000}"/>
    <cellStyle name="Normal 2 38 2" xfId="1285" xr:uid="{00000000-0005-0000-0000-00009D040000}"/>
    <cellStyle name="Normal 2 38 2 2" xfId="11390" xr:uid="{00000000-0005-0000-0000-00003B240000}"/>
    <cellStyle name="Normal 2 38 20" xfId="1286" xr:uid="{00000000-0005-0000-0000-00009E040000}"/>
    <cellStyle name="Normal 2 38 20 2" xfId="11391" xr:uid="{00000000-0005-0000-0000-00003D240000}"/>
    <cellStyle name="Normal 2 38 21" xfId="1287" xr:uid="{00000000-0005-0000-0000-00009F040000}"/>
    <cellStyle name="Normal 2 38 21 2" xfId="11392" xr:uid="{00000000-0005-0000-0000-00003F240000}"/>
    <cellStyle name="Normal 2 38 22" xfId="1288" xr:uid="{00000000-0005-0000-0000-0000A0040000}"/>
    <cellStyle name="Normal 2 38 22 2" xfId="11393" xr:uid="{00000000-0005-0000-0000-000041240000}"/>
    <cellStyle name="Normal 2 38 23" xfId="1289" xr:uid="{00000000-0005-0000-0000-0000A1040000}"/>
    <cellStyle name="Normal 2 38 23 2" xfId="11394" xr:uid="{00000000-0005-0000-0000-000043240000}"/>
    <cellStyle name="Normal 2 38 24" xfId="11395" xr:uid="{00000000-0005-0000-0000-000044240000}"/>
    <cellStyle name="Normal 2 38 3" xfId="1290" xr:uid="{00000000-0005-0000-0000-0000A2040000}"/>
    <cellStyle name="Normal 2 38 3 2" xfId="11396" xr:uid="{00000000-0005-0000-0000-000046240000}"/>
    <cellStyle name="Normal 2 38 4" xfId="1291" xr:uid="{00000000-0005-0000-0000-0000A3040000}"/>
    <cellStyle name="Normal 2 38 4 2" xfId="11397" xr:uid="{00000000-0005-0000-0000-000048240000}"/>
    <cellStyle name="Normal 2 38 5" xfId="1292" xr:uid="{00000000-0005-0000-0000-0000A4040000}"/>
    <cellStyle name="Normal 2 38 5 2" xfId="11398" xr:uid="{00000000-0005-0000-0000-00004A240000}"/>
    <cellStyle name="Normal 2 38 6" xfId="1293" xr:uid="{00000000-0005-0000-0000-0000A5040000}"/>
    <cellStyle name="Normal 2 38 6 2" xfId="11399" xr:uid="{00000000-0005-0000-0000-00004C240000}"/>
    <cellStyle name="Normal 2 38 7" xfId="1294" xr:uid="{00000000-0005-0000-0000-0000A6040000}"/>
    <cellStyle name="Normal 2 38 7 2" xfId="11400" xr:uid="{00000000-0005-0000-0000-00004E240000}"/>
    <cellStyle name="Normal 2 38 8" xfId="1295" xr:uid="{00000000-0005-0000-0000-0000A7040000}"/>
    <cellStyle name="Normal 2 38 8 2" xfId="11401" xr:uid="{00000000-0005-0000-0000-000050240000}"/>
    <cellStyle name="Normal 2 38 9" xfId="1296" xr:uid="{00000000-0005-0000-0000-0000A8040000}"/>
    <cellStyle name="Normal 2 38 9 2" xfId="11402" xr:uid="{00000000-0005-0000-0000-000052240000}"/>
    <cellStyle name="Normal 2 39" xfId="1297" xr:uid="{00000000-0005-0000-0000-0000A9040000}"/>
    <cellStyle name="Normal 2 39 10" xfId="1298" xr:uid="{00000000-0005-0000-0000-0000AA040000}"/>
    <cellStyle name="Normal 2 39 10 2" xfId="11403" xr:uid="{00000000-0005-0000-0000-000055240000}"/>
    <cellStyle name="Normal 2 39 11" xfId="1299" xr:uid="{00000000-0005-0000-0000-0000AB040000}"/>
    <cellStyle name="Normal 2 39 11 2" xfId="11404" xr:uid="{00000000-0005-0000-0000-000057240000}"/>
    <cellStyle name="Normal 2 39 12" xfId="1300" xr:uid="{00000000-0005-0000-0000-0000AC040000}"/>
    <cellStyle name="Normal 2 39 12 2" xfId="11405" xr:uid="{00000000-0005-0000-0000-000059240000}"/>
    <cellStyle name="Normal 2 39 13" xfId="1301" xr:uid="{00000000-0005-0000-0000-0000AD040000}"/>
    <cellStyle name="Normal 2 39 13 2" xfId="11406" xr:uid="{00000000-0005-0000-0000-00005B240000}"/>
    <cellStyle name="Normal 2 39 14" xfId="1302" xr:uid="{00000000-0005-0000-0000-0000AE040000}"/>
    <cellStyle name="Normal 2 39 14 2" xfId="11407" xr:uid="{00000000-0005-0000-0000-00005D240000}"/>
    <cellStyle name="Normal 2 39 15" xfId="1303" xr:uid="{00000000-0005-0000-0000-0000AF040000}"/>
    <cellStyle name="Normal 2 39 15 2" xfId="11408" xr:uid="{00000000-0005-0000-0000-00005F240000}"/>
    <cellStyle name="Normal 2 39 16" xfId="1304" xr:uid="{00000000-0005-0000-0000-0000B0040000}"/>
    <cellStyle name="Normal 2 39 16 2" xfId="11409" xr:uid="{00000000-0005-0000-0000-000061240000}"/>
    <cellStyle name="Normal 2 39 17" xfId="1305" xr:uid="{00000000-0005-0000-0000-0000B1040000}"/>
    <cellStyle name="Normal 2 39 17 2" xfId="11410" xr:uid="{00000000-0005-0000-0000-000063240000}"/>
    <cellStyle name="Normal 2 39 18" xfId="1306" xr:uid="{00000000-0005-0000-0000-0000B2040000}"/>
    <cellStyle name="Normal 2 39 18 2" xfId="11411" xr:uid="{00000000-0005-0000-0000-000065240000}"/>
    <cellStyle name="Normal 2 39 19" xfId="1307" xr:uid="{00000000-0005-0000-0000-0000B3040000}"/>
    <cellStyle name="Normal 2 39 19 2" xfId="11412" xr:uid="{00000000-0005-0000-0000-000067240000}"/>
    <cellStyle name="Normal 2 39 2" xfId="1308" xr:uid="{00000000-0005-0000-0000-0000B4040000}"/>
    <cellStyle name="Normal 2 39 2 2" xfId="11413" xr:uid="{00000000-0005-0000-0000-000069240000}"/>
    <cellStyle name="Normal 2 39 20" xfId="1309" xr:uid="{00000000-0005-0000-0000-0000B5040000}"/>
    <cellStyle name="Normal 2 39 20 2" xfId="11414" xr:uid="{00000000-0005-0000-0000-00006B240000}"/>
    <cellStyle name="Normal 2 39 21" xfId="1310" xr:uid="{00000000-0005-0000-0000-0000B6040000}"/>
    <cellStyle name="Normal 2 39 21 2" xfId="11415" xr:uid="{00000000-0005-0000-0000-00006D240000}"/>
    <cellStyle name="Normal 2 39 22" xfId="1311" xr:uid="{00000000-0005-0000-0000-0000B7040000}"/>
    <cellStyle name="Normal 2 39 22 2" xfId="11416" xr:uid="{00000000-0005-0000-0000-00006F240000}"/>
    <cellStyle name="Normal 2 39 23" xfId="1312" xr:uid="{00000000-0005-0000-0000-0000B8040000}"/>
    <cellStyle name="Normal 2 39 23 2" xfId="11417" xr:uid="{00000000-0005-0000-0000-000071240000}"/>
    <cellStyle name="Normal 2 39 24" xfId="11418" xr:uid="{00000000-0005-0000-0000-000072240000}"/>
    <cellStyle name="Normal 2 39 3" xfId="1313" xr:uid="{00000000-0005-0000-0000-0000B9040000}"/>
    <cellStyle name="Normal 2 39 3 2" xfId="11419" xr:uid="{00000000-0005-0000-0000-000074240000}"/>
    <cellStyle name="Normal 2 39 4" xfId="1314" xr:uid="{00000000-0005-0000-0000-0000BA040000}"/>
    <cellStyle name="Normal 2 39 4 2" xfId="11420" xr:uid="{00000000-0005-0000-0000-000076240000}"/>
    <cellStyle name="Normal 2 39 5" xfId="1315" xr:uid="{00000000-0005-0000-0000-0000BB040000}"/>
    <cellStyle name="Normal 2 39 5 2" xfId="11421" xr:uid="{00000000-0005-0000-0000-000078240000}"/>
    <cellStyle name="Normal 2 39 6" xfId="1316" xr:uid="{00000000-0005-0000-0000-0000BC040000}"/>
    <cellStyle name="Normal 2 39 6 2" xfId="11422" xr:uid="{00000000-0005-0000-0000-00007A240000}"/>
    <cellStyle name="Normal 2 39 7" xfId="1317" xr:uid="{00000000-0005-0000-0000-0000BD040000}"/>
    <cellStyle name="Normal 2 39 7 2" xfId="11423" xr:uid="{00000000-0005-0000-0000-00007C240000}"/>
    <cellStyle name="Normal 2 39 8" xfId="1318" xr:uid="{00000000-0005-0000-0000-0000BE040000}"/>
    <cellStyle name="Normal 2 39 8 2" xfId="11424" xr:uid="{00000000-0005-0000-0000-00007E240000}"/>
    <cellStyle name="Normal 2 39 9" xfId="1319" xr:uid="{00000000-0005-0000-0000-0000BF040000}"/>
    <cellStyle name="Normal 2 39 9 2" xfId="11425" xr:uid="{00000000-0005-0000-0000-000080240000}"/>
    <cellStyle name="Normal 2 4" xfId="62" xr:uid="{00000000-0005-0000-0000-000012000000}"/>
    <cellStyle name="Normal 2 4 2" xfId="63" xr:uid="{00000000-0005-0000-0000-000013000000}"/>
    <cellStyle name="Normal 2 4 2 2" xfId="165" xr:uid="{00000000-0005-0000-0000-000013000000}"/>
    <cellStyle name="Normal 2 4 2 2 2" xfId="11427" xr:uid="{00000000-0005-0000-0000-000083240000}"/>
    <cellStyle name="Normal 2 4 2 3" xfId="1321" xr:uid="{00000000-0005-0000-0000-0000C1040000}"/>
    <cellStyle name="Normal 2 4 2 3 2" xfId="11428" xr:uid="{00000000-0005-0000-0000-000084240000}"/>
    <cellStyle name="Normal 2 4 2 4" xfId="11429" xr:uid="{00000000-0005-0000-0000-000085240000}"/>
    <cellStyle name="Normal 2 4 2 5" xfId="11426" xr:uid="{00000000-0005-0000-0000-000082240000}"/>
    <cellStyle name="Normal 2 4 2 6" xfId="20533" xr:uid="{C16F2C5B-6C4A-4FCE-A340-F17ACF8FA96A}"/>
    <cellStyle name="Normal 2 4 2 6 2" xfId="20547" xr:uid="{83259507-3601-475B-BB8F-EC60EDC1F13A}"/>
    <cellStyle name="Normal 2 4 2 6 2 2" xfId="20586" xr:uid="{AF55C1AA-FB69-4D76-974C-BD31AC283533}"/>
    <cellStyle name="Normal 2 4 3" xfId="164" xr:uid="{00000000-0005-0000-0000-000012000000}"/>
    <cellStyle name="Normal 2 4 3 2" xfId="11430" xr:uid="{00000000-0005-0000-0000-000086240000}"/>
    <cellStyle name="Normal 2 4 4" xfId="1320" xr:uid="{00000000-0005-0000-0000-0000C0040000}"/>
    <cellStyle name="Normal 2 4 4 2" xfId="11432" xr:uid="{00000000-0005-0000-0000-000088240000}"/>
    <cellStyle name="Normal 2 4 4 3" xfId="11433" xr:uid="{00000000-0005-0000-0000-000089240000}"/>
    <cellStyle name="Normal 2 4 4 4" xfId="11431" xr:uid="{00000000-0005-0000-0000-000087240000}"/>
    <cellStyle name="Normal 2 4_App b.3 Unspent_" xfId="1322" xr:uid="{00000000-0005-0000-0000-0000C2040000}"/>
    <cellStyle name="Normal 2 40" xfId="1323" xr:uid="{00000000-0005-0000-0000-0000C3040000}"/>
    <cellStyle name="Normal 2 40 2" xfId="11434" xr:uid="{00000000-0005-0000-0000-00008B240000}"/>
    <cellStyle name="Normal 2 41" xfId="1324" xr:uid="{00000000-0005-0000-0000-0000C4040000}"/>
    <cellStyle name="Normal 2 41 2" xfId="11435" xr:uid="{00000000-0005-0000-0000-00008D240000}"/>
    <cellStyle name="Normal 2 42" xfId="1325" xr:uid="{00000000-0005-0000-0000-0000C5040000}"/>
    <cellStyle name="Normal 2 42 2" xfId="11436" xr:uid="{00000000-0005-0000-0000-00008F240000}"/>
    <cellStyle name="Normal 2 43" xfId="1326" xr:uid="{00000000-0005-0000-0000-0000C6040000}"/>
    <cellStyle name="Normal 2 43 2" xfId="11437" xr:uid="{00000000-0005-0000-0000-000091240000}"/>
    <cellStyle name="Normal 2 44" xfId="1327" xr:uid="{00000000-0005-0000-0000-0000C7040000}"/>
    <cellStyle name="Normal 2 44 2" xfId="11438" xr:uid="{00000000-0005-0000-0000-000093240000}"/>
    <cellStyle name="Normal 2 45" xfId="1328" xr:uid="{00000000-0005-0000-0000-0000C8040000}"/>
    <cellStyle name="Normal 2 45 2" xfId="11439" xr:uid="{00000000-0005-0000-0000-000095240000}"/>
    <cellStyle name="Normal 2 46" xfId="1329" xr:uid="{00000000-0005-0000-0000-0000C9040000}"/>
    <cellStyle name="Normal 2 46 2" xfId="11440" xr:uid="{00000000-0005-0000-0000-000097240000}"/>
    <cellStyle name="Normal 2 47" xfId="1330" xr:uid="{00000000-0005-0000-0000-0000CA040000}"/>
    <cellStyle name="Normal 2 47 2" xfId="11441" xr:uid="{00000000-0005-0000-0000-000099240000}"/>
    <cellStyle name="Normal 2 48" xfId="1331" xr:uid="{00000000-0005-0000-0000-0000CB040000}"/>
    <cellStyle name="Normal 2 48 2" xfId="11442" xr:uid="{00000000-0005-0000-0000-00009B240000}"/>
    <cellStyle name="Normal 2 49" xfId="1332" xr:uid="{00000000-0005-0000-0000-0000CC040000}"/>
    <cellStyle name="Normal 2 49 2" xfId="11443" xr:uid="{00000000-0005-0000-0000-00009D240000}"/>
    <cellStyle name="Normal 2 5" xfId="106" xr:uid="{00000000-0005-0000-0000-00000E000000}"/>
    <cellStyle name="Normal 2 5 10" xfId="1334" xr:uid="{00000000-0005-0000-0000-0000CE040000}"/>
    <cellStyle name="Normal 2 5 10 2" xfId="11444" xr:uid="{00000000-0005-0000-0000-0000A0240000}"/>
    <cellStyle name="Normal 2 5 11" xfId="1335" xr:uid="{00000000-0005-0000-0000-0000CF040000}"/>
    <cellStyle name="Normal 2 5 11 2" xfId="11445" xr:uid="{00000000-0005-0000-0000-0000A2240000}"/>
    <cellStyle name="Normal 2 5 12" xfId="1336" xr:uid="{00000000-0005-0000-0000-0000D0040000}"/>
    <cellStyle name="Normal 2 5 12 2" xfId="11446" xr:uid="{00000000-0005-0000-0000-0000A4240000}"/>
    <cellStyle name="Normal 2 5 13" xfId="1337" xr:uid="{00000000-0005-0000-0000-0000D1040000}"/>
    <cellStyle name="Normal 2 5 13 2" xfId="11447" xr:uid="{00000000-0005-0000-0000-0000A6240000}"/>
    <cellStyle name="Normal 2 5 14" xfId="1338" xr:uid="{00000000-0005-0000-0000-0000D2040000}"/>
    <cellStyle name="Normal 2 5 14 2" xfId="11448" xr:uid="{00000000-0005-0000-0000-0000A8240000}"/>
    <cellStyle name="Normal 2 5 15" xfId="1339" xr:uid="{00000000-0005-0000-0000-0000D3040000}"/>
    <cellStyle name="Normal 2 5 15 2" xfId="11449" xr:uid="{00000000-0005-0000-0000-0000AA240000}"/>
    <cellStyle name="Normal 2 5 16" xfId="1340" xr:uid="{00000000-0005-0000-0000-0000D4040000}"/>
    <cellStyle name="Normal 2 5 16 2" xfId="11450" xr:uid="{00000000-0005-0000-0000-0000AC240000}"/>
    <cellStyle name="Normal 2 5 17" xfId="1341" xr:uid="{00000000-0005-0000-0000-0000D5040000}"/>
    <cellStyle name="Normal 2 5 17 2" xfId="11451" xr:uid="{00000000-0005-0000-0000-0000AE240000}"/>
    <cellStyle name="Normal 2 5 18" xfId="1342" xr:uid="{00000000-0005-0000-0000-0000D6040000}"/>
    <cellStyle name="Normal 2 5 18 2" xfId="11452" xr:uid="{00000000-0005-0000-0000-0000B0240000}"/>
    <cellStyle name="Normal 2 5 19" xfId="1343" xr:uid="{00000000-0005-0000-0000-0000D7040000}"/>
    <cellStyle name="Normal 2 5 19 2" xfId="11453" xr:uid="{00000000-0005-0000-0000-0000B2240000}"/>
    <cellStyle name="Normal 2 5 2" xfId="1344" xr:uid="{00000000-0005-0000-0000-0000D8040000}"/>
    <cellStyle name="Normal 2 5 2 10" xfId="1345" xr:uid="{00000000-0005-0000-0000-0000D9040000}"/>
    <cellStyle name="Normal 2 5 2 10 2" xfId="11454" xr:uid="{00000000-0005-0000-0000-0000B5240000}"/>
    <cellStyle name="Normal 2 5 2 11" xfId="1346" xr:uid="{00000000-0005-0000-0000-0000DA040000}"/>
    <cellStyle name="Normal 2 5 2 11 2" xfId="11455" xr:uid="{00000000-0005-0000-0000-0000B7240000}"/>
    <cellStyle name="Normal 2 5 2 12" xfId="1347" xr:uid="{00000000-0005-0000-0000-0000DB040000}"/>
    <cellStyle name="Normal 2 5 2 12 2" xfId="11456" xr:uid="{00000000-0005-0000-0000-0000B9240000}"/>
    <cellStyle name="Normal 2 5 2 13" xfId="1348" xr:uid="{00000000-0005-0000-0000-0000DC040000}"/>
    <cellStyle name="Normal 2 5 2 13 2" xfId="11457" xr:uid="{00000000-0005-0000-0000-0000BB240000}"/>
    <cellStyle name="Normal 2 5 2 14" xfId="1349" xr:uid="{00000000-0005-0000-0000-0000DD040000}"/>
    <cellStyle name="Normal 2 5 2 14 2" xfId="11458" xr:uid="{00000000-0005-0000-0000-0000BD240000}"/>
    <cellStyle name="Normal 2 5 2 15" xfId="1350" xr:uid="{00000000-0005-0000-0000-0000DE040000}"/>
    <cellStyle name="Normal 2 5 2 15 2" xfId="11459" xr:uid="{00000000-0005-0000-0000-0000BF240000}"/>
    <cellStyle name="Normal 2 5 2 16" xfId="1351" xr:uid="{00000000-0005-0000-0000-0000DF040000}"/>
    <cellStyle name="Normal 2 5 2 16 2" xfId="11460" xr:uid="{00000000-0005-0000-0000-0000C1240000}"/>
    <cellStyle name="Normal 2 5 2 17" xfId="1352" xr:uid="{00000000-0005-0000-0000-0000E0040000}"/>
    <cellStyle name="Normal 2 5 2 17 2" xfId="11461" xr:uid="{00000000-0005-0000-0000-0000C3240000}"/>
    <cellStyle name="Normal 2 5 2 18" xfId="1353" xr:uid="{00000000-0005-0000-0000-0000E1040000}"/>
    <cellStyle name="Normal 2 5 2 18 2" xfId="11462" xr:uid="{00000000-0005-0000-0000-0000C5240000}"/>
    <cellStyle name="Normal 2 5 2 19" xfId="1354" xr:uid="{00000000-0005-0000-0000-0000E2040000}"/>
    <cellStyle name="Normal 2 5 2 19 2" xfId="11463" xr:uid="{00000000-0005-0000-0000-0000C7240000}"/>
    <cellStyle name="Normal 2 5 2 2" xfId="1355" xr:uid="{00000000-0005-0000-0000-0000E3040000}"/>
    <cellStyle name="Normal 2 5 2 2 10" xfId="1356" xr:uid="{00000000-0005-0000-0000-0000E4040000}"/>
    <cellStyle name="Normal 2 5 2 2 10 2" xfId="11464" xr:uid="{00000000-0005-0000-0000-0000CA240000}"/>
    <cellStyle name="Normal 2 5 2 2 11" xfId="1357" xr:uid="{00000000-0005-0000-0000-0000E5040000}"/>
    <cellStyle name="Normal 2 5 2 2 11 2" xfId="11465" xr:uid="{00000000-0005-0000-0000-0000CC240000}"/>
    <cellStyle name="Normal 2 5 2 2 12" xfId="1358" xr:uid="{00000000-0005-0000-0000-0000E6040000}"/>
    <cellStyle name="Normal 2 5 2 2 12 2" xfId="11466" xr:uid="{00000000-0005-0000-0000-0000CE240000}"/>
    <cellStyle name="Normal 2 5 2 2 13" xfId="1359" xr:uid="{00000000-0005-0000-0000-0000E7040000}"/>
    <cellStyle name="Normal 2 5 2 2 13 2" xfId="11467" xr:uid="{00000000-0005-0000-0000-0000D0240000}"/>
    <cellStyle name="Normal 2 5 2 2 14" xfId="1360" xr:uid="{00000000-0005-0000-0000-0000E8040000}"/>
    <cellStyle name="Normal 2 5 2 2 14 2" xfId="11468" xr:uid="{00000000-0005-0000-0000-0000D2240000}"/>
    <cellStyle name="Normal 2 5 2 2 15" xfId="1361" xr:uid="{00000000-0005-0000-0000-0000E9040000}"/>
    <cellStyle name="Normal 2 5 2 2 15 2" xfId="11469" xr:uid="{00000000-0005-0000-0000-0000D4240000}"/>
    <cellStyle name="Normal 2 5 2 2 16" xfId="1362" xr:uid="{00000000-0005-0000-0000-0000EA040000}"/>
    <cellStyle name="Normal 2 5 2 2 16 2" xfId="11470" xr:uid="{00000000-0005-0000-0000-0000D6240000}"/>
    <cellStyle name="Normal 2 5 2 2 17" xfId="1363" xr:uid="{00000000-0005-0000-0000-0000EB040000}"/>
    <cellStyle name="Normal 2 5 2 2 17 2" xfId="11471" xr:uid="{00000000-0005-0000-0000-0000D8240000}"/>
    <cellStyle name="Normal 2 5 2 2 18" xfId="1364" xr:uid="{00000000-0005-0000-0000-0000EC040000}"/>
    <cellStyle name="Normal 2 5 2 2 18 2" xfId="11472" xr:uid="{00000000-0005-0000-0000-0000DA240000}"/>
    <cellStyle name="Normal 2 5 2 2 19" xfId="1365" xr:uid="{00000000-0005-0000-0000-0000ED040000}"/>
    <cellStyle name="Normal 2 5 2 2 19 2" xfId="11473" xr:uid="{00000000-0005-0000-0000-0000DC240000}"/>
    <cellStyle name="Normal 2 5 2 2 2" xfId="1366" xr:uid="{00000000-0005-0000-0000-0000EE040000}"/>
    <cellStyle name="Normal 2 5 2 2 2 2" xfId="11474" xr:uid="{00000000-0005-0000-0000-0000DE240000}"/>
    <cellStyle name="Normal 2 5 2 2 20" xfId="1367" xr:uid="{00000000-0005-0000-0000-0000EF040000}"/>
    <cellStyle name="Normal 2 5 2 2 20 2" xfId="11475" xr:uid="{00000000-0005-0000-0000-0000E0240000}"/>
    <cellStyle name="Normal 2 5 2 2 21" xfId="1368" xr:uid="{00000000-0005-0000-0000-0000F0040000}"/>
    <cellStyle name="Normal 2 5 2 2 21 2" xfId="11476" xr:uid="{00000000-0005-0000-0000-0000E2240000}"/>
    <cellStyle name="Normal 2 5 2 2 22" xfId="1369" xr:uid="{00000000-0005-0000-0000-0000F1040000}"/>
    <cellStyle name="Normal 2 5 2 2 22 2" xfId="11477" xr:uid="{00000000-0005-0000-0000-0000E4240000}"/>
    <cellStyle name="Normal 2 5 2 2 23" xfId="1370" xr:uid="{00000000-0005-0000-0000-0000F2040000}"/>
    <cellStyle name="Normal 2 5 2 2 23 2" xfId="11478" xr:uid="{00000000-0005-0000-0000-0000E6240000}"/>
    <cellStyle name="Normal 2 5 2 2 24" xfId="1371" xr:uid="{00000000-0005-0000-0000-0000F3040000}"/>
    <cellStyle name="Normal 2 5 2 2 24 2" xfId="11479" xr:uid="{00000000-0005-0000-0000-0000E8240000}"/>
    <cellStyle name="Normal 2 5 2 2 25" xfId="1372" xr:uid="{00000000-0005-0000-0000-0000F4040000}"/>
    <cellStyle name="Normal 2 5 2 2 25 2" xfId="11480" xr:uid="{00000000-0005-0000-0000-0000EA240000}"/>
    <cellStyle name="Normal 2 5 2 2 26" xfId="1373" xr:uid="{00000000-0005-0000-0000-0000F5040000}"/>
    <cellStyle name="Normal 2 5 2 2 26 2" xfId="11481" xr:uid="{00000000-0005-0000-0000-0000EC240000}"/>
    <cellStyle name="Normal 2 5 2 2 27" xfId="1374" xr:uid="{00000000-0005-0000-0000-0000F6040000}"/>
    <cellStyle name="Normal 2 5 2 2 27 2" xfId="11482" xr:uid="{00000000-0005-0000-0000-0000EE240000}"/>
    <cellStyle name="Normal 2 5 2 2 28" xfId="1375" xr:uid="{00000000-0005-0000-0000-0000F7040000}"/>
    <cellStyle name="Normal 2 5 2 2 28 2" xfId="11483" xr:uid="{00000000-0005-0000-0000-0000F0240000}"/>
    <cellStyle name="Normal 2 5 2 2 29" xfId="1376" xr:uid="{00000000-0005-0000-0000-0000F8040000}"/>
    <cellStyle name="Normal 2 5 2 2 29 2" xfId="11484" xr:uid="{00000000-0005-0000-0000-0000F2240000}"/>
    <cellStyle name="Normal 2 5 2 2 3" xfId="1377" xr:uid="{00000000-0005-0000-0000-0000F9040000}"/>
    <cellStyle name="Normal 2 5 2 2 3 2" xfId="11485" xr:uid="{00000000-0005-0000-0000-0000F4240000}"/>
    <cellStyle name="Normal 2 5 2 2 30" xfId="1378" xr:uid="{00000000-0005-0000-0000-0000FA040000}"/>
    <cellStyle name="Normal 2 5 2 2 30 2" xfId="11486" xr:uid="{00000000-0005-0000-0000-0000F6240000}"/>
    <cellStyle name="Normal 2 5 2 2 31" xfId="1379" xr:uid="{00000000-0005-0000-0000-0000FB040000}"/>
    <cellStyle name="Normal 2 5 2 2 31 2" xfId="11487" xr:uid="{00000000-0005-0000-0000-0000F8240000}"/>
    <cellStyle name="Normal 2 5 2 2 32" xfId="1380" xr:uid="{00000000-0005-0000-0000-0000FC040000}"/>
    <cellStyle name="Normal 2 5 2 2 32 2" xfId="11488" xr:uid="{00000000-0005-0000-0000-0000FA240000}"/>
    <cellStyle name="Normal 2 5 2 2 33" xfId="1381" xr:uid="{00000000-0005-0000-0000-0000FD040000}"/>
    <cellStyle name="Normal 2 5 2 2 33 2" xfId="11489" xr:uid="{00000000-0005-0000-0000-0000FC240000}"/>
    <cellStyle name="Normal 2 5 2 2 34" xfId="1382" xr:uid="{00000000-0005-0000-0000-0000FE040000}"/>
    <cellStyle name="Normal 2 5 2 2 34 2" xfId="11490" xr:uid="{00000000-0005-0000-0000-0000FE240000}"/>
    <cellStyle name="Normal 2 5 2 2 35" xfId="1383" xr:uid="{00000000-0005-0000-0000-0000FF040000}"/>
    <cellStyle name="Normal 2 5 2 2 35 2" xfId="11491" xr:uid="{00000000-0005-0000-0000-000000250000}"/>
    <cellStyle name="Normal 2 5 2 2 36" xfId="1384" xr:uid="{00000000-0005-0000-0000-000000050000}"/>
    <cellStyle name="Normal 2 5 2 2 36 2" xfId="11492" xr:uid="{00000000-0005-0000-0000-000002250000}"/>
    <cellStyle name="Normal 2 5 2 2 37" xfId="1385" xr:uid="{00000000-0005-0000-0000-000001050000}"/>
    <cellStyle name="Normal 2 5 2 2 37 2" xfId="11493" xr:uid="{00000000-0005-0000-0000-000004250000}"/>
    <cellStyle name="Normal 2 5 2 2 38" xfId="1386" xr:uid="{00000000-0005-0000-0000-000002050000}"/>
    <cellStyle name="Normal 2 5 2 2 38 2" xfId="11494" xr:uid="{00000000-0005-0000-0000-000006250000}"/>
    <cellStyle name="Normal 2 5 2 2 39" xfId="1387" xr:uid="{00000000-0005-0000-0000-000003050000}"/>
    <cellStyle name="Normal 2 5 2 2 39 2" xfId="11495" xr:uid="{00000000-0005-0000-0000-000008250000}"/>
    <cellStyle name="Normal 2 5 2 2 4" xfId="1388" xr:uid="{00000000-0005-0000-0000-000004050000}"/>
    <cellStyle name="Normal 2 5 2 2 4 2" xfId="11496" xr:uid="{00000000-0005-0000-0000-00000A250000}"/>
    <cellStyle name="Normal 2 5 2 2 40" xfId="1389" xr:uid="{00000000-0005-0000-0000-000005050000}"/>
    <cellStyle name="Normal 2 5 2 2 40 2" xfId="11497" xr:uid="{00000000-0005-0000-0000-00000C250000}"/>
    <cellStyle name="Normal 2 5 2 2 41" xfId="1390" xr:uid="{00000000-0005-0000-0000-000006050000}"/>
    <cellStyle name="Normal 2 5 2 2 41 2" xfId="11498" xr:uid="{00000000-0005-0000-0000-00000E250000}"/>
    <cellStyle name="Normal 2 5 2 2 42" xfId="1391" xr:uid="{00000000-0005-0000-0000-000007050000}"/>
    <cellStyle name="Normal 2 5 2 2 42 2" xfId="11499" xr:uid="{00000000-0005-0000-0000-000010250000}"/>
    <cellStyle name="Normal 2 5 2 2 43" xfId="1392" xr:uid="{00000000-0005-0000-0000-000008050000}"/>
    <cellStyle name="Normal 2 5 2 2 43 2" xfId="11500" xr:uid="{00000000-0005-0000-0000-000012250000}"/>
    <cellStyle name="Normal 2 5 2 2 44" xfId="1393" xr:uid="{00000000-0005-0000-0000-000009050000}"/>
    <cellStyle name="Normal 2 5 2 2 44 2" xfId="11501" xr:uid="{00000000-0005-0000-0000-000014250000}"/>
    <cellStyle name="Normal 2 5 2 2 45" xfId="1394" xr:uid="{00000000-0005-0000-0000-00000A050000}"/>
    <cellStyle name="Normal 2 5 2 2 45 2" xfId="11502" xr:uid="{00000000-0005-0000-0000-000016250000}"/>
    <cellStyle name="Normal 2 5 2 2 46" xfId="1395" xr:uid="{00000000-0005-0000-0000-00000B050000}"/>
    <cellStyle name="Normal 2 5 2 2 46 2" xfId="11503" xr:uid="{00000000-0005-0000-0000-000018250000}"/>
    <cellStyle name="Normal 2 5 2 2 47" xfId="1396" xr:uid="{00000000-0005-0000-0000-00000C050000}"/>
    <cellStyle name="Normal 2 5 2 2 47 2" xfId="11504" xr:uid="{00000000-0005-0000-0000-00001A250000}"/>
    <cellStyle name="Normal 2 5 2 2 48" xfId="1397" xr:uid="{00000000-0005-0000-0000-00000D050000}"/>
    <cellStyle name="Normal 2 5 2 2 48 2" xfId="11505" xr:uid="{00000000-0005-0000-0000-00001C250000}"/>
    <cellStyle name="Normal 2 5 2 2 49" xfId="1398" xr:uid="{00000000-0005-0000-0000-00000E050000}"/>
    <cellStyle name="Normal 2 5 2 2 49 2" xfId="11506" xr:uid="{00000000-0005-0000-0000-00001E250000}"/>
    <cellStyle name="Normal 2 5 2 2 5" xfId="1399" xr:uid="{00000000-0005-0000-0000-00000F050000}"/>
    <cellStyle name="Normal 2 5 2 2 5 2" xfId="11507" xr:uid="{00000000-0005-0000-0000-000020250000}"/>
    <cellStyle name="Normal 2 5 2 2 50" xfId="1400" xr:uid="{00000000-0005-0000-0000-000010050000}"/>
    <cellStyle name="Normal 2 5 2 2 50 2" xfId="11508" xr:uid="{00000000-0005-0000-0000-000022250000}"/>
    <cellStyle name="Normal 2 5 2 2 51" xfId="1401" xr:uid="{00000000-0005-0000-0000-000011050000}"/>
    <cellStyle name="Normal 2 5 2 2 51 2" xfId="11509" xr:uid="{00000000-0005-0000-0000-000024250000}"/>
    <cellStyle name="Normal 2 5 2 2 52" xfId="1402" xr:uid="{00000000-0005-0000-0000-000012050000}"/>
    <cellStyle name="Normal 2 5 2 2 52 2" xfId="11510" xr:uid="{00000000-0005-0000-0000-000026250000}"/>
    <cellStyle name="Normal 2 5 2 2 53" xfId="1403" xr:uid="{00000000-0005-0000-0000-000013050000}"/>
    <cellStyle name="Normal 2 5 2 2 53 2" xfId="11511" xr:uid="{00000000-0005-0000-0000-000028250000}"/>
    <cellStyle name="Normal 2 5 2 2 54" xfId="1404" xr:uid="{00000000-0005-0000-0000-000014050000}"/>
    <cellStyle name="Normal 2 5 2 2 54 2" xfId="11512" xr:uid="{00000000-0005-0000-0000-00002A250000}"/>
    <cellStyle name="Normal 2 5 2 2 55" xfId="1405" xr:uid="{00000000-0005-0000-0000-000015050000}"/>
    <cellStyle name="Normal 2 5 2 2 55 2" xfId="11513" xr:uid="{00000000-0005-0000-0000-00002C250000}"/>
    <cellStyle name="Normal 2 5 2 2 56" xfId="11514" xr:uid="{00000000-0005-0000-0000-00002D250000}"/>
    <cellStyle name="Normal 2 5 2 2 6" xfId="1406" xr:uid="{00000000-0005-0000-0000-000016050000}"/>
    <cellStyle name="Normal 2 5 2 2 6 2" xfId="11515" xr:uid="{00000000-0005-0000-0000-00002F250000}"/>
    <cellStyle name="Normal 2 5 2 2 7" xfId="1407" xr:uid="{00000000-0005-0000-0000-000017050000}"/>
    <cellStyle name="Normal 2 5 2 2 7 2" xfId="11516" xr:uid="{00000000-0005-0000-0000-000031250000}"/>
    <cellStyle name="Normal 2 5 2 2 8" xfId="1408" xr:uid="{00000000-0005-0000-0000-000018050000}"/>
    <cellStyle name="Normal 2 5 2 2 8 2" xfId="11517" xr:uid="{00000000-0005-0000-0000-000033250000}"/>
    <cellStyle name="Normal 2 5 2 2 9" xfId="1409" xr:uid="{00000000-0005-0000-0000-000019050000}"/>
    <cellStyle name="Normal 2 5 2 2 9 2" xfId="11518" xr:uid="{00000000-0005-0000-0000-000035250000}"/>
    <cellStyle name="Normal 2 5 2 20" xfId="1410" xr:uid="{00000000-0005-0000-0000-00001A050000}"/>
    <cellStyle name="Normal 2 5 2 20 2" xfId="11519" xr:uid="{00000000-0005-0000-0000-000037250000}"/>
    <cellStyle name="Normal 2 5 2 21" xfId="1411" xr:uid="{00000000-0005-0000-0000-00001B050000}"/>
    <cellStyle name="Normal 2 5 2 21 2" xfId="11520" xr:uid="{00000000-0005-0000-0000-000039250000}"/>
    <cellStyle name="Normal 2 5 2 22" xfId="1412" xr:uid="{00000000-0005-0000-0000-00001C050000}"/>
    <cellStyle name="Normal 2 5 2 22 2" xfId="11521" xr:uid="{00000000-0005-0000-0000-00003B250000}"/>
    <cellStyle name="Normal 2 5 2 23" xfId="1413" xr:uid="{00000000-0005-0000-0000-00001D050000}"/>
    <cellStyle name="Normal 2 5 2 23 2" xfId="11522" xr:uid="{00000000-0005-0000-0000-00003D250000}"/>
    <cellStyle name="Normal 2 5 2 24" xfId="1414" xr:uid="{00000000-0005-0000-0000-00001E050000}"/>
    <cellStyle name="Normal 2 5 2 24 2" xfId="11523" xr:uid="{00000000-0005-0000-0000-00003F250000}"/>
    <cellStyle name="Normal 2 5 2 25" xfId="1415" xr:uid="{00000000-0005-0000-0000-00001F050000}"/>
    <cellStyle name="Normal 2 5 2 25 2" xfId="11524" xr:uid="{00000000-0005-0000-0000-000041250000}"/>
    <cellStyle name="Normal 2 5 2 26" xfId="1416" xr:uid="{00000000-0005-0000-0000-000020050000}"/>
    <cellStyle name="Normal 2 5 2 26 2" xfId="11525" xr:uid="{00000000-0005-0000-0000-000043250000}"/>
    <cellStyle name="Normal 2 5 2 27" xfId="1417" xr:uid="{00000000-0005-0000-0000-000021050000}"/>
    <cellStyle name="Normal 2 5 2 27 2" xfId="11526" xr:uid="{00000000-0005-0000-0000-000045250000}"/>
    <cellStyle name="Normal 2 5 2 28" xfId="1418" xr:uid="{00000000-0005-0000-0000-000022050000}"/>
    <cellStyle name="Normal 2 5 2 28 2" xfId="11527" xr:uid="{00000000-0005-0000-0000-000047250000}"/>
    <cellStyle name="Normal 2 5 2 29" xfId="1419" xr:uid="{00000000-0005-0000-0000-000023050000}"/>
    <cellStyle name="Normal 2 5 2 29 2" xfId="11528" xr:uid="{00000000-0005-0000-0000-000049250000}"/>
    <cellStyle name="Normal 2 5 2 3" xfId="1420" xr:uid="{00000000-0005-0000-0000-000024050000}"/>
    <cellStyle name="Normal 2 5 2 3 2" xfId="11529" xr:uid="{00000000-0005-0000-0000-00004B250000}"/>
    <cellStyle name="Normal 2 5 2 30" xfId="1421" xr:uid="{00000000-0005-0000-0000-000025050000}"/>
    <cellStyle name="Normal 2 5 2 30 2" xfId="11530" xr:uid="{00000000-0005-0000-0000-00004D250000}"/>
    <cellStyle name="Normal 2 5 2 31" xfId="1422" xr:uid="{00000000-0005-0000-0000-000026050000}"/>
    <cellStyle name="Normal 2 5 2 31 2" xfId="11531" xr:uid="{00000000-0005-0000-0000-00004F250000}"/>
    <cellStyle name="Normal 2 5 2 32" xfId="1423" xr:uid="{00000000-0005-0000-0000-000027050000}"/>
    <cellStyle name="Normal 2 5 2 32 2" xfId="11532" xr:uid="{00000000-0005-0000-0000-000051250000}"/>
    <cellStyle name="Normal 2 5 2 33" xfId="1424" xr:uid="{00000000-0005-0000-0000-000028050000}"/>
    <cellStyle name="Normal 2 5 2 33 2" xfId="11533" xr:uid="{00000000-0005-0000-0000-000053250000}"/>
    <cellStyle name="Normal 2 5 2 34" xfId="11534" xr:uid="{00000000-0005-0000-0000-000054250000}"/>
    <cellStyle name="Normal 2 5 2 4" xfId="1425" xr:uid="{00000000-0005-0000-0000-000029050000}"/>
    <cellStyle name="Normal 2 5 2 4 2" xfId="11535" xr:uid="{00000000-0005-0000-0000-000056250000}"/>
    <cellStyle name="Normal 2 5 2 5" xfId="1426" xr:uid="{00000000-0005-0000-0000-00002A050000}"/>
    <cellStyle name="Normal 2 5 2 5 2" xfId="11536" xr:uid="{00000000-0005-0000-0000-000058250000}"/>
    <cellStyle name="Normal 2 5 2 6" xfId="1427" xr:uid="{00000000-0005-0000-0000-00002B050000}"/>
    <cellStyle name="Normal 2 5 2 6 2" xfId="11537" xr:uid="{00000000-0005-0000-0000-00005A250000}"/>
    <cellStyle name="Normal 2 5 2 7" xfId="1428" xr:uid="{00000000-0005-0000-0000-00002C050000}"/>
    <cellStyle name="Normal 2 5 2 7 2" xfId="11538" xr:uid="{00000000-0005-0000-0000-00005C250000}"/>
    <cellStyle name="Normal 2 5 2 8" xfId="1429" xr:uid="{00000000-0005-0000-0000-00002D050000}"/>
    <cellStyle name="Normal 2 5 2 8 2" xfId="11539" xr:uid="{00000000-0005-0000-0000-00005E250000}"/>
    <cellStyle name="Normal 2 5 2 9" xfId="1430" xr:uid="{00000000-0005-0000-0000-00002E050000}"/>
    <cellStyle name="Normal 2 5 2 9 2" xfId="11540" xr:uid="{00000000-0005-0000-0000-000060250000}"/>
    <cellStyle name="Normal 2 5 20" xfId="1431" xr:uid="{00000000-0005-0000-0000-00002F050000}"/>
    <cellStyle name="Normal 2 5 20 2" xfId="11541" xr:uid="{00000000-0005-0000-0000-000062250000}"/>
    <cellStyle name="Normal 2 5 21" xfId="1432" xr:uid="{00000000-0005-0000-0000-000030050000}"/>
    <cellStyle name="Normal 2 5 21 2" xfId="11542" xr:uid="{00000000-0005-0000-0000-000064250000}"/>
    <cellStyle name="Normal 2 5 22" xfId="1433" xr:uid="{00000000-0005-0000-0000-000031050000}"/>
    <cellStyle name="Normal 2 5 22 2" xfId="11543" xr:uid="{00000000-0005-0000-0000-000066250000}"/>
    <cellStyle name="Normal 2 5 23" xfId="1434" xr:uid="{00000000-0005-0000-0000-000032050000}"/>
    <cellStyle name="Normal 2 5 23 2" xfId="11544" xr:uid="{00000000-0005-0000-0000-000068250000}"/>
    <cellStyle name="Normal 2 5 24" xfId="1435" xr:uid="{00000000-0005-0000-0000-000033050000}"/>
    <cellStyle name="Normal 2 5 24 2" xfId="11545" xr:uid="{00000000-0005-0000-0000-00006A250000}"/>
    <cellStyle name="Normal 2 5 25" xfId="1436" xr:uid="{00000000-0005-0000-0000-000034050000}"/>
    <cellStyle name="Normal 2 5 25 2" xfId="11546" xr:uid="{00000000-0005-0000-0000-00006C250000}"/>
    <cellStyle name="Normal 2 5 26" xfId="1437" xr:uid="{00000000-0005-0000-0000-000035050000}"/>
    <cellStyle name="Normal 2 5 26 2" xfId="11547" xr:uid="{00000000-0005-0000-0000-00006E250000}"/>
    <cellStyle name="Normal 2 5 27" xfId="1438" xr:uid="{00000000-0005-0000-0000-000036050000}"/>
    <cellStyle name="Normal 2 5 27 2" xfId="11548" xr:uid="{00000000-0005-0000-0000-000070250000}"/>
    <cellStyle name="Normal 2 5 28" xfId="1439" xr:uid="{00000000-0005-0000-0000-000037050000}"/>
    <cellStyle name="Normal 2 5 28 2" xfId="11549" xr:uid="{00000000-0005-0000-0000-000072250000}"/>
    <cellStyle name="Normal 2 5 29" xfId="1440" xr:uid="{00000000-0005-0000-0000-000038050000}"/>
    <cellStyle name="Normal 2 5 29 2" xfId="11550" xr:uid="{00000000-0005-0000-0000-000074250000}"/>
    <cellStyle name="Normal 2 5 3" xfId="1441" xr:uid="{00000000-0005-0000-0000-000039050000}"/>
    <cellStyle name="Normal 2 5 3 2" xfId="11551" xr:uid="{00000000-0005-0000-0000-000076250000}"/>
    <cellStyle name="Normal 2 5 30" xfId="1442" xr:uid="{00000000-0005-0000-0000-00003A050000}"/>
    <cellStyle name="Normal 2 5 30 2" xfId="11552" xr:uid="{00000000-0005-0000-0000-000078250000}"/>
    <cellStyle name="Normal 2 5 31" xfId="1443" xr:uid="{00000000-0005-0000-0000-00003B050000}"/>
    <cellStyle name="Normal 2 5 31 2" xfId="11553" xr:uid="{00000000-0005-0000-0000-00007A250000}"/>
    <cellStyle name="Normal 2 5 32" xfId="1444" xr:uid="{00000000-0005-0000-0000-00003C050000}"/>
    <cellStyle name="Normal 2 5 32 2" xfId="11554" xr:uid="{00000000-0005-0000-0000-00007C250000}"/>
    <cellStyle name="Normal 2 5 33" xfId="1445" xr:uid="{00000000-0005-0000-0000-00003D050000}"/>
    <cellStyle name="Normal 2 5 33 2" xfId="11555" xr:uid="{00000000-0005-0000-0000-00007E250000}"/>
    <cellStyle name="Normal 2 5 34" xfId="1446" xr:uid="{00000000-0005-0000-0000-00003E050000}"/>
    <cellStyle name="Normal 2 5 34 2" xfId="11556" xr:uid="{00000000-0005-0000-0000-000080250000}"/>
    <cellStyle name="Normal 2 5 35" xfId="1447" xr:uid="{00000000-0005-0000-0000-00003F050000}"/>
    <cellStyle name="Normal 2 5 35 2" xfId="11557" xr:uid="{00000000-0005-0000-0000-000082250000}"/>
    <cellStyle name="Normal 2 5 36" xfId="1448" xr:uid="{00000000-0005-0000-0000-000040050000}"/>
    <cellStyle name="Normal 2 5 36 2" xfId="11558" xr:uid="{00000000-0005-0000-0000-000084250000}"/>
    <cellStyle name="Normal 2 5 37" xfId="1449" xr:uid="{00000000-0005-0000-0000-000041050000}"/>
    <cellStyle name="Normal 2 5 37 2" xfId="11559" xr:uid="{00000000-0005-0000-0000-000086250000}"/>
    <cellStyle name="Normal 2 5 38" xfId="1450" xr:uid="{00000000-0005-0000-0000-000042050000}"/>
    <cellStyle name="Normal 2 5 38 2" xfId="11560" xr:uid="{00000000-0005-0000-0000-000088250000}"/>
    <cellStyle name="Normal 2 5 39" xfId="1451" xr:uid="{00000000-0005-0000-0000-000043050000}"/>
    <cellStyle name="Normal 2 5 39 2" xfId="11561" xr:uid="{00000000-0005-0000-0000-00008A250000}"/>
    <cellStyle name="Normal 2 5 4" xfId="1452" xr:uid="{00000000-0005-0000-0000-000044050000}"/>
    <cellStyle name="Normal 2 5 4 2" xfId="11562" xr:uid="{00000000-0005-0000-0000-00008C250000}"/>
    <cellStyle name="Normal 2 5 40" xfId="1453" xr:uid="{00000000-0005-0000-0000-000045050000}"/>
    <cellStyle name="Normal 2 5 40 2" xfId="11563" xr:uid="{00000000-0005-0000-0000-00008E250000}"/>
    <cellStyle name="Normal 2 5 41" xfId="1454" xr:uid="{00000000-0005-0000-0000-000046050000}"/>
    <cellStyle name="Normal 2 5 41 2" xfId="11564" xr:uid="{00000000-0005-0000-0000-000090250000}"/>
    <cellStyle name="Normal 2 5 42" xfId="1455" xr:uid="{00000000-0005-0000-0000-000047050000}"/>
    <cellStyle name="Normal 2 5 42 2" xfId="11565" xr:uid="{00000000-0005-0000-0000-000092250000}"/>
    <cellStyle name="Normal 2 5 43" xfId="1456" xr:uid="{00000000-0005-0000-0000-000048050000}"/>
    <cellStyle name="Normal 2 5 43 2" xfId="11566" xr:uid="{00000000-0005-0000-0000-000094250000}"/>
    <cellStyle name="Normal 2 5 44" xfId="1457" xr:uid="{00000000-0005-0000-0000-000049050000}"/>
    <cellStyle name="Normal 2 5 44 2" xfId="11567" xr:uid="{00000000-0005-0000-0000-000096250000}"/>
    <cellStyle name="Normal 2 5 45" xfId="1458" xr:uid="{00000000-0005-0000-0000-00004A050000}"/>
    <cellStyle name="Normal 2 5 45 2" xfId="11568" xr:uid="{00000000-0005-0000-0000-000098250000}"/>
    <cellStyle name="Normal 2 5 46" xfId="1459" xr:uid="{00000000-0005-0000-0000-00004B050000}"/>
    <cellStyle name="Normal 2 5 46 2" xfId="11569" xr:uid="{00000000-0005-0000-0000-00009A250000}"/>
    <cellStyle name="Normal 2 5 47" xfId="1460" xr:uid="{00000000-0005-0000-0000-00004C050000}"/>
    <cellStyle name="Normal 2 5 47 2" xfId="11570" xr:uid="{00000000-0005-0000-0000-00009C250000}"/>
    <cellStyle name="Normal 2 5 48" xfId="1461" xr:uid="{00000000-0005-0000-0000-00004D050000}"/>
    <cellStyle name="Normal 2 5 48 2" xfId="11571" xr:uid="{00000000-0005-0000-0000-00009E250000}"/>
    <cellStyle name="Normal 2 5 49" xfId="1462" xr:uid="{00000000-0005-0000-0000-00004E050000}"/>
    <cellStyle name="Normal 2 5 49 2" xfId="11572" xr:uid="{00000000-0005-0000-0000-0000A0250000}"/>
    <cellStyle name="Normal 2 5 5" xfId="1463" xr:uid="{00000000-0005-0000-0000-00004F050000}"/>
    <cellStyle name="Normal 2 5 5 2" xfId="11573" xr:uid="{00000000-0005-0000-0000-0000A2250000}"/>
    <cellStyle name="Normal 2 5 50" xfId="1464" xr:uid="{00000000-0005-0000-0000-000050050000}"/>
    <cellStyle name="Normal 2 5 50 2" xfId="11574" xr:uid="{00000000-0005-0000-0000-0000A4250000}"/>
    <cellStyle name="Normal 2 5 51" xfId="1465" xr:uid="{00000000-0005-0000-0000-000051050000}"/>
    <cellStyle name="Normal 2 5 51 2" xfId="11575" xr:uid="{00000000-0005-0000-0000-0000A6250000}"/>
    <cellStyle name="Normal 2 5 52" xfId="1466" xr:uid="{00000000-0005-0000-0000-000052050000}"/>
    <cellStyle name="Normal 2 5 52 2" xfId="11576" xr:uid="{00000000-0005-0000-0000-0000A8250000}"/>
    <cellStyle name="Normal 2 5 53" xfId="1467" xr:uid="{00000000-0005-0000-0000-000053050000}"/>
    <cellStyle name="Normal 2 5 53 2" xfId="11577" xr:uid="{00000000-0005-0000-0000-0000AA250000}"/>
    <cellStyle name="Normal 2 5 54" xfId="1468" xr:uid="{00000000-0005-0000-0000-000054050000}"/>
    <cellStyle name="Normal 2 5 54 2" xfId="11578" xr:uid="{00000000-0005-0000-0000-0000AC250000}"/>
    <cellStyle name="Normal 2 5 55" xfId="1469" xr:uid="{00000000-0005-0000-0000-000055050000}"/>
    <cellStyle name="Normal 2 5 55 2" xfId="11579" xr:uid="{00000000-0005-0000-0000-0000AE250000}"/>
    <cellStyle name="Normal 2 5 56" xfId="1470" xr:uid="{00000000-0005-0000-0000-000056050000}"/>
    <cellStyle name="Normal 2 5 56 2" xfId="11580" xr:uid="{00000000-0005-0000-0000-0000B0250000}"/>
    <cellStyle name="Normal 2 5 57" xfId="1471" xr:uid="{00000000-0005-0000-0000-000057050000}"/>
    <cellStyle name="Normal 2 5 57 2" xfId="11581" xr:uid="{00000000-0005-0000-0000-0000B2250000}"/>
    <cellStyle name="Normal 2 5 58" xfId="1472" xr:uid="{00000000-0005-0000-0000-000058050000}"/>
    <cellStyle name="Normal 2 5 58 2" xfId="11582" xr:uid="{00000000-0005-0000-0000-0000B4250000}"/>
    <cellStyle name="Normal 2 5 59" xfId="1473" xr:uid="{00000000-0005-0000-0000-000059050000}"/>
    <cellStyle name="Normal 2 5 59 2" xfId="11583" xr:uid="{00000000-0005-0000-0000-0000B6250000}"/>
    <cellStyle name="Normal 2 5 6" xfId="1474" xr:uid="{00000000-0005-0000-0000-00005A050000}"/>
    <cellStyle name="Normal 2 5 6 2" xfId="11584" xr:uid="{00000000-0005-0000-0000-0000B8250000}"/>
    <cellStyle name="Normal 2 5 60" xfId="1475" xr:uid="{00000000-0005-0000-0000-00005B050000}"/>
    <cellStyle name="Normal 2 5 60 2" xfId="11585" xr:uid="{00000000-0005-0000-0000-0000BA250000}"/>
    <cellStyle name="Normal 2 5 61" xfId="1476" xr:uid="{00000000-0005-0000-0000-00005C050000}"/>
    <cellStyle name="Normal 2 5 61 2" xfId="11586" xr:uid="{00000000-0005-0000-0000-0000BC250000}"/>
    <cellStyle name="Normal 2 5 62" xfId="1477" xr:uid="{00000000-0005-0000-0000-00005D050000}"/>
    <cellStyle name="Normal 2 5 62 2" xfId="11587" xr:uid="{00000000-0005-0000-0000-0000BE250000}"/>
    <cellStyle name="Normal 2 5 63" xfId="1478" xr:uid="{00000000-0005-0000-0000-00005E050000}"/>
    <cellStyle name="Normal 2 5 63 2" xfId="11588" xr:uid="{00000000-0005-0000-0000-0000C0250000}"/>
    <cellStyle name="Normal 2 5 64" xfId="1479" xr:uid="{00000000-0005-0000-0000-00005F050000}"/>
    <cellStyle name="Normal 2 5 64 2" xfId="11589" xr:uid="{00000000-0005-0000-0000-0000C2250000}"/>
    <cellStyle name="Normal 2 5 65" xfId="1480" xr:uid="{00000000-0005-0000-0000-000060050000}"/>
    <cellStyle name="Normal 2 5 65 2" xfId="11590" xr:uid="{00000000-0005-0000-0000-0000C4250000}"/>
    <cellStyle name="Normal 2 5 66" xfId="1481" xr:uid="{00000000-0005-0000-0000-000061050000}"/>
    <cellStyle name="Normal 2 5 66 2" xfId="11591" xr:uid="{00000000-0005-0000-0000-0000C6250000}"/>
    <cellStyle name="Normal 2 5 67" xfId="1482" xr:uid="{00000000-0005-0000-0000-000062050000}"/>
    <cellStyle name="Normal 2 5 67 2" xfId="11592" xr:uid="{00000000-0005-0000-0000-0000C8250000}"/>
    <cellStyle name="Normal 2 5 68" xfId="1483" xr:uid="{00000000-0005-0000-0000-000063050000}"/>
    <cellStyle name="Normal 2 5 68 2" xfId="11593" xr:uid="{00000000-0005-0000-0000-0000CA250000}"/>
    <cellStyle name="Normal 2 5 69" xfId="1484" xr:uid="{00000000-0005-0000-0000-000064050000}"/>
    <cellStyle name="Normal 2 5 69 2" xfId="11594" xr:uid="{00000000-0005-0000-0000-0000CC250000}"/>
    <cellStyle name="Normal 2 5 7" xfId="1485" xr:uid="{00000000-0005-0000-0000-000065050000}"/>
    <cellStyle name="Normal 2 5 7 2" xfId="11595" xr:uid="{00000000-0005-0000-0000-0000CE250000}"/>
    <cellStyle name="Normal 2 5 70" xfId="1486" xr:uid="{00000000-0005-0000-0000-000066050000}"/>
    <cellStyle name="Normal 2 5 70 2" xfId="11596" xr:uid="{00000000-0005-0000-0000-0000D0250000}"/>
    <cellStyle name="Normal 2 5 71" xfId="1487" xr:uid="{00000000-0005-0000-0000-000067050000}"/>
    <cellStyle name="Normal 2 5 71 2" xfId="11597" xr:uid="{00000000-0005-0000-0000-0000D2250000}"/>
    <cellStyle name="Normal 2 5 72" xfId="1488" xr:uid="{00000000-0005-0000-0000-000068050000}"/>
    <cellStyle name="Normal 2 5 72 2" xfId="11598" xr:uid="{00000000-0005-0000-0000-0000D4250000}"/>
    <cellStyle name="Normal 2 5 73" xfId="1489" xr:uid="{00000000-0005-0000-0000-000069050000}"/>
    <cellStyle name="Normal 2 5 73 2" xfId="11599" xr:uid="{00000000-0005-0000-0000-0000D6250000}"/>
    <cellStyle name="Normal 2 5 74" xfId="1490" xr:uid="{00000000-0005-0000-0000-00006A050000}"/>
    <cellStyle name="Normal 2 5 74 2" xfId="11600" xr:uid="{00000000-0005-0000-0000-0000D8250000}"/>
    <cellStyle name="Normal 2 5 75" xfId="1491" xr:uid="{00000000-0005-0000-0000-00006B050000}"/>
    <cellStyle name="Normal 2 5 75 2" xfId="11601" xr:uid="{00000000-0005-0000-0000-0000DA250000}"/>
    <cellStyle name="Normal 2 5 76" xfId="1492" xr:uid="{00000000-0005-0000-0000-00006C050000}"/>
    <cellStyle name="Normal 2 5 76 2" xfId="11602" xr:uid="{00000000-0005-0000-0000-0000DC250000}"/>
    <cellStyle name="Normal 2 5 77" xfId="1493" xr:uid="{00000000-0005-0000-0000-00006D050000}"/>
    <cellStyle name="Normal 2 5 77 2" xfId="11603" xr:uid="{00000000-0005-0000-0000-0000DE250000}"/>
    <cellStyle name="Normal 2 5 78" xfId="1494" xr:uid="{00000000-0005-0000-0000-00006E050000}"/>
    <cellStyle name="Normal 2 5 78 2" xfId="11604" xr:uid="{00000000-0005-0000-0000-0000E0250000}"/>
    <cellStyle name="Normal 2 5 79" xfId="1495" xr:uid="{00000000-0005-0000-0000-00006F050000}"/>
    <cellStyle name="Normal 2 5 79 2" xfId="11605" xr:uid="{00000000-0005-0000-0000-0000E2250000}"/>
    <cellStyle name="Normal 2 5 8" xfId="1496" xr:uid="{00000000-0005-0000-0000-000070050000}"/>
    <cellStyle name="Normal 2 5 8 2" xfId="11606" xr:uid="{00000000-0005-0000-0000-0000E4250000}"/>
    <cellStyle name="Normal 2 5 80" xfId="1497" xr:uid="{00000000-0005-0000-0000-000071050000}"/>
    <cellStyle name="Normal 2 5 80 2" xfId="11607" xr:uid="{00000000-0005-0000-0000-0000E6250000}"/>
    <cellStyle name="Normal 2 5 81" xfId="1498" xr:uid="{00000000-0005-0000-0000-000072050000}"/>
    <cellStyle name="Normal 2 5 81 2" xfId="11608" xr:uid="{00000000-0005-0000-0000-0000E8250000}"/>
    <cellStyle name="Normal 2 5 82" xfId="1499" xr:uid="{00000000-0005-0000-0000-000073050000}"/>
    <cellStyle name="Normal 2 5 82 2" xfId="11609" xr:uid="{00000000-0005-0000-0000-0000EA250000}"/>
    <cellStyle name="Normal 2 5 83" xfId="1500" xr:uid="{00000000-0005-0000-0000-000074050000}"/>
    <cellStyle name="Normal 2 5 83 2" xfId="11610" xr:uid="{00000000-0005-0000-0000-0000EC250000}"/>
    <cellStyle name="Normal 2 5 84" xfId="1501" xr:uid="{00000000-0005-0000-0000-000075050000}"/>
    <cellStyle name="Normal 2 5 84 2" xfId="11611" xr:uid="{00000000-0005-0000-0000-0000EE250000}"/>
    <cellStyle name="Normal 2 5 85" xfId="1502" xr:uid="{00000000-0005-0000-0000-000076050000}"/>
    <cellStyle name="Normal 2 5 85 2" xfId="11612" xr:uid="{00000000-0005-0000-0000-0000F0250000}"/>
    <cellStyle name="Normal 2 5 86" xfId="1503" xr:uid="{00000000-0005-0000-0000-000077050000}"/>
    <cellStyle name="Normal 2 5 86 2" xfId="11613" xr:uid="{00000000-0005-0000-0000-0000F2250000}"/>
    <cellStyle name="Normal 2 5 87" xfId="1504" xr:uid="{00000000-0005-0000-0000-000078050000}"/>
    <cellStyle name="Normal 2 5 87 2" xfId="11614" xr:uid="{00000000-0005-0000-0000-0000F4250000}"/>
    <cellStyle name="Normal 2 5 88" xfId="1333" xr:uid="{00000000-0005-0000-0000-0000CD040000}"/>
    <cellStyle name="Normal 2 5 9" xfId="1505" xr:uid="{00000000-0005-0000-0000-000079050000}"/>
    <cellStyle name="Normal 2 5 9 2" xfId="11615" xr:uid="{00000000-0005-0000-0000-0000F7250000}"/>
    <cellStyle name="Normal 2 5_App b.3 Unspent_" xfId="1506" xr:uid="{00000000-0005-0000-0000-00007A050000}"/>
    <cellStyle name="Normal 2 50" xfId="1507" xr:uid="{00000000-0005-0000-0000-00007B050000}"/>
    <cellStyle name="Normal 2 50 2" xfId="11616" xr:uid="{00000000-0005-0000-0000-0000FA250000}"/>
    <cellStyle name="Normal 2 51" xfId="1508" xr:uid="{00000000-0005-0000-0000-00007C050000}"/>
    <cellStyle name="Normal 2 51 2" xfId="11617" xr:uid="{00000000-0005-0000-0000-0000FC250000}"/>
    <cellStyle name="Normal 2 52" xfId="1509" xr:uid="{00000000-0005-0000-0000-00007D050000}"/>
    <cellStyle name="Normal 2 52 2" xfId="11618" xr:uid="{00000000-0005-0000-0000-0000FE250000}"/>
    <cellStyle name="Normal 2 53" xfId="1510" xr:uid="{00000000-0005-0000-0000-00007E050000}"/>
    <cellStyle name="Normal 2 53 2" xfId="11619" xr:uid="{00000000-0005-0000-0000-000000260000}"/>
    <cellStyle name="Normal 2 54" xfId="1511" xr:uid="{00000000-0005-0000-0000-00007F050000}"/>
    <cellStyle name="Normal 2 54 2" xfId="11620" xr:uid="{00000000-0005-0000-0000-000002260000}"/>
    <cellStyle name="Normal 2 55" xfId="1512" xr:uid="{00000000-0005-0000-0000-000080050000}"/>
    <cellStyle name="Normal 2 55 2" xfId="11621" xr:uid="{00000000-0005-0000-0000-000004260000}"/>
    <cellStyle name="Normal 2 56" xfId="1513" xr:uid="{00000000-0005-0000-0000-000081050000}"/>
    <cellStyle name="Normal 2 56 2" xfId="11622" xr:uid="{00000000-0005-0000-0000-000006260000}"/>
    <cellStyle name="Normal 2 57" xfId="1514" xr:uid="{00000000-0005-0000-0000-000082050000}"/>
    <cellStyle name="Normal 2 57 2" xfId="11623" xr:uid="{00000000-0005-0000-0000-000008260000}"/>
    <cellStyle name="Normal 2 58" xfId="1515" xr:uid="{00000000-0005-0000-0000-000083050000}"/>
    <cellStyle name="Normal 2 58 2" xfId="11624" xr:uid="{00000000-0005-0000-0000-00000A260000}"/>
    <cellStyle name="Normal 2 59" xfId="1516" xr:uid="{00000000-0005-0000-0000-000084050000}"/>
    <cellStyle name="Normal 2 59 2" xfId="11625" xr:uid="{00000000-0005-0000-0000-00000C260000}"/>
    <cellStyle name="Normal 2 6" xfId="1517" xr:uid="{00000000-0005-0000-0000-000085050000}"/>
    <cellStyle name="Normal 2 6 2" xfId="1518" xr:uid="{00000000-0005-0000-0000-000086050000}"/>
    <cellStyle name="Normal 2 6 2 2" xfId="11626" xr:uid="{00000000-0005-0000-0000-00000E260000}"/>
    <cellStyle name="Normal 2 6 3" xfId="11627" xr:uid="{00000000-0005-0000-0000-00000F260000}"/>
    <cellStyle name="Normal 2 6 3 2" xfId="11628" xr:uid="{00000000-0005-0000-0000-000010260000}"/>
    <cellStyle name="Normal 2 6 3 3" xfId="11629" xr:uid="{00000000-0005-0000-0000-000011260000}"/>
    <cellStyle name="Normal 2 6_App b.3 Unspent_" xfId="1519" xr:uid="{00000000-0005-0000-0000-000087050000}"/>
    <cellStyle name="Normal 2 60" xfId="1520" xr:uid="{00000000-0005-0000-0000-000088050000}"/>
    <cellStyle name="Normal 2 60 2" xfId="11630" xr:uid="{00000000-0005-0000-0000-000013260000}"/>
    <cellStyle name="Normal 2 61" xfId="1521" xr:uid="{00000000-0005-0000-0000-000089050000}"/>
    <cellStyle name="Normal 2 61 2" xfId="11631" xr:uid="{00000000-0005-0000-0000-000015260000}"/>
    <cellStyle name="Normal 2 62" xfId="1522" xr:uid="{00000000-0005-0000-0000-00008A050000}"/>
    <cellStyle name="Normal 2 62 2" xfId="11632" xr:uid="{00000000-0005-0000-0000-000017260000}"/>
    <cellStyle name="Normal 2 63" xfId="1523" xr:uid="{00000000-0005-0000-0000-00008B050000}"/>
    <cellStyle name="Normal 2 63 2" xfId="11633" xr:uid="{00000000-0005-0000-0000-000019260000}"/>
    <cellStyle name="Normal 2 64" xfId="1524" xr:uid="{00000000-0005-0000-0000-00008C050000}"/>
    <cellStyle name="Normal 2 64 2" xfId="11634" xr:uid="{00000000-0005-0000-0000-00001B260000}"/>
    <cellStyle name="Normal 2 65" xfId="1525" xr:uid="{00000000-0005-0000-0000-00008D050000}"/>
    <cellStyle name="Normal 2 65 2" xfId="11635" xr:uid="{00000000-0005-0000-0000-00001D260000}"/>
    <cellStyle name="Normal 2 66" xfId="1526" xr:uid="{00000000-0005-0000-0000-00008E050000}"/>
    <cellStyle name="Normal 2 66 2" xfId="11636" xr:uid="{00000000-0005-0000-0000-00001F260000}"/>
    <cellStyle name="Normal 2 67" xfId="1527" xr:uid="{00000000-0005-0000-0000-00008F050000}"/>
    <cellStyle name="Normal 2 67 2" xfId="11637" xr:uid="{00000000-0005-0000-0000-000021260000}"/>
    <cellStyle name="Normal 2 68" xfId="1528" xr:uid="{00000000-0005-0000-0000-000090050000}"/>
    <cellStyle name="Normal 2 68 2" xfId="11638" xr:uid="{00000000-0005-0000-0000-000023260000}"/>
    <cellStyle name="Normal 2 69" xfId="1529" xr:uid="{00000000-0005-0000-0000-000091050000}"/>
    <cellStyle name="Normal 2 69 2" xfId="11639" xr:uid="{00000000-0005-0000-0000-000025260000}"/>
    <cellStyle name="Normal 2 7" xfId="1530" xr:uid="{00000000-0005-0000-0000-000092050000}"/>
    <cellStyle name="Normal 2 7 2" xfId="1531" xr:uid="{00000000-0005-0000-0000-000093050000}"/>
    <cellStyle name="Normal 2 7 2 2" xfId="11640" xr:uid="{00000000-0005-0000-0000-000027260000}"/>
    <cellStyle name="Normal 2 7 3" xfId="11641" xr:uid="{00000000-0005-0000-0000-000028260000}"/>
    <cellStyle name="Normal 2 7 3 2" xfId="11642" xr:uid="{00000000-0005-0000-0000-000029260000}"/>
    <cellStyle name="Normal 2 7 3 3" xfId="11643" xr:uid="{00000000-0005-0000-0000-00002A260000}"/>
    <cellStyle name="Normal 2 7_App b.3 Unspent_" xfId="1532" xr:uid="{00000000-0005-0000-0000-000094050000}"/>
    <cellStyle name="Normal 2 70" xfId="1533" xr:uid="{00000000-0005-0000-0000-000095050000}"/>
    <cellStyle name="Normal 2 70 2" xfId="11644" xr:uid="{00000000-0005-0000-0000-00002C260000}"/>
    <cellStyle name="Normal 2 71" xfId="1534" xr:uid="{00000000-0005-0000-0000-000096050000}"/>
    <cellStyle name="Normal 2 71 2" xfId="11645" xr:uid="{00000000-0005-0000-0000-00002E260000}"/>
    <cellStyle name="Normal 2 72" xfId="1535" xr:uid="{00000000-0005-0000-0000-000097050000}"/>
    <cellStyle name="Normal 2 72 2" xfId="11646" xr:uid="{00000000-0005-0000-0000-000030260000}"/>
    <cellStyle name="Normal 2 73" xfId="1536" xr:uid="{00000000-0005-0000-0000-000098050000}"/>
    <cellStyle name="Normal 2 73 2" xfId="11647" xr:uid="{00000000-0005-0000-0000-000032260000}"/>
    <cellStyle name="Normal 2 74" xfId="1537" xr:uid="{00000000-0005-0000-0000-000099050000}"/>
    <cellStyle name="Normal 2 74 2" xfId="11648" xr:uid="{00000000-0005-0000-0000-000034260000}"/>
    <cellStyle name="Normal 2 75" xfId="1538" xr:uid="{00000000-0005-0000-0000-00009A050000}"/>
    <cellStyle name="Normal 2 75 2" xfId="11649" xr:uid="{00000000-0005-0000-0000-000036260000}"/>
    <cellStyle name="Normal 2 76" xfId="1539" xr:uid="{00000000-0005-0000-0000-00009B050000}"/>
    <cellStyle name="Normal 2 76 2" xfId="11650" xr:uid="{00000000-0005-0000-0000-000038260000}"/>
    <cellStyle name="Normal 2 77" xfId="1540" xr:uid="{00000000-0005-0000-0000-00009C050000}"/>
    <cellStyle name="Normal 2 77 2" xfId="11651" xr:uid="{00000000-0005-0000-0000-00003A260000}"/>
    <cellStyle name="Normal 2 78" xfId="1541" xr:uid="{00000000-0005-0000-0000-00009D050000}"/>
    <cellStyle name="Normal 2 78 2" xfId="11652" xr:uid="{00000000-0005-0000-0000-00003C260000}"/>
    <cellStyle name="Normal 2 79" xfId="1542" xr:uid="{00000000-0005-0000-0000-00009E050000}"/>
    <cellStyle name="Normal 2 79 2" xfId="11653" xr:uid="{00000000-0005-0000-0000-00003E260000}"/>
    <cellStyle name="Normal 2 8" xfId="1543" xr:uid="{00000000-0005-0000-0000-00009F050000}"/>
    <cellStyle name="Normal 2 8 10" xfId="1544" xr:uid="{00000000-0005-0000-0000-0000A0050000}"/>
    <cellStyle name="Normal 2 8 10 2" xfId="11654" xr:uid="{00000000-0005-0000-0000-000041260000}"/>
    <cellStyle name="Normal 2 8 11" xfId="1545" xr:uid="{00000000-0005-0000-0000-0000A1050000}"/>
    <cellStyle name="Normal 2 8 11 2" xfId="11655" xr:uid="{00000000-0005-0000-0000-000043260000}"/>
    <cellStyle name="Normal 2 8 12" xfId="1546" xr:uid="{00000000-0005-0000-0000-0000A2050000}"/>
    <cellStyle name="Normal 2 8 12 2" xfId="11656" xr:uid="{00000000-0005-0000-0000-000045260000}"/>
    <cellStyle name="Normal 2 8 13" xfId="1547" xr:uid="{00000000-0005-0000-0000-0000A3050000}"/>
    <cellStyle name="Normal 2 8 13 2" xfId="11657" xr:uid="{00000000-0005-0000-0000-000047260000}"/>
    <cellStyle name="Normal 2 8 14" xfId="1548" xr:uid="{00000000-0005-0000-0000-0000A4050000}"/>
    <cellStyle name="Normal 2 8 14 2" xfId="11658" xr:uid="{00000000-0005-0000-0000-000049260000}"/>
    <cellStyle name="Normal 2 8 15" xfId="1549" xr:uid="{00000000-0005-0000-0000-0000A5050000}"/>
    <cellStyle name="Normal 2 8 15 2" xfId="11659" xr:uid="{00000000-0005-0000-0000-00004B260000}"/>
    <cellStyle name="Normal 2 8 16" xfId="1550" xr:uid="{00000000-0005-0000-0000-0000A6050000}"/>
    <cellStyle name="Normal 2 8 16 2" xfId="11660" xr:uid="{00000000-0005-0000-0000-00004D260000}"/>
    <cellStyle name="Normal 2 8 17" xfId="1551" xr:uid="{00000000-0005-0000-0000-0000A7050000}"/>
    <cellStyle name="Normal 2 8 17 2" xfId="11661" xr:uid="{00000000-0005-0000-0000-00004F260000}"/>
    <cellStyle name="Normal 2 8 18" xfId="1552" xr:uid="{00000000-0005-0000-0000-0000A8050000}"/>
    <cellStyle name="Normal 2 8 18 2" xfId="11662" xr:uid="{00000000-0005-0000-0000-000051260000}"/>
    <cellStyle name="Normal 2 8 19" xfId="1553" xr:uid="{00000000-0005-0000-0000-0000A9050000}"/>
    <cellStyle name="Normal 2 8 19 2" xfId="11663" xr:uid="{00000000-0005-0000-0000-000053260000}"/>
    <cellStyle name="Normal 2 8 2" xfId="1554" xr:uid="{00000000-0005-0000-0000-0000AA050000}"/>
    <cellStyle name="Normal 2 8 2 2" xfId="11665" xr:uid="{00000000-0005-0000-0000-000055260000}"/>
    <cellStyle name="Normal 2 8 2 2 2" xfId="11666" xr:uid="{00000000-0005-0000-0000-000056260000}"/>
    <cellStyle name="Normal 2 8 2 2 3" xfId="11667" xr:uid="{00000000-0005-0000-0000-000057260000}"/>
    <cellStyle name="Normal 2 8 2 3" xfId="11664" xr:uid="{00000000-0005-0000-0000-000054260000}"/>
    <cellStyle name="Normal 2 8 20" xfId="1555" xr:uid="{00000000-0005-0000-0000-0000AB050000}"/>
    <cellStyle name="Normal 2 8 20 2" xfId="11668" xr:uid="{00000000-0005-0000-0000-000059260000}"/>
    <cellStyle name="Normal 2 8 21" xfId="1556" xr:uid="{00000000-0005-0000-0000-0000AC050000}"/>
    <cellStyle name="Normal 2 8 21 2" xfId="11669" xr:uid="{00000000-0005-0000-0000-00005B260000}"/>
    <cellStyle name="Normal 2 8 22" xfId="1557" xr:uid="{00000000-0005-0000-0000-0000AD050000}"/>
    <cellStyle name="Normal 2 8 22 2" xfId="11670" xr:uid="{00000000-0005-0000-0000-00005D260000}"/>
    <cellStyle name="Normal 2 8 23" xfId="1558" xr:uid="{00000000-0005-0000-0000-0000AE050000}"/>
    <cellStyle name="Normal 2 8 23 2" xfId="11671" xr:uid="{00000000-0005-0000-0000-00005F260000}"/>
    <cellStyle name="Normal 2 8 24" xfId="11672" xr:uid="{00000000-0005-0000-0000-000060260000}"/>
    <cellStyle name="Normal 2 8 24 2" xfId="11673" xr:uid="{00000000-0005-0000-0000-000061260000}"/>
    <cellStyle name="Normal 2 8 24 3" xfId="11674" xr:uid="{00000000-0005-0000-0000-000062260000}"/>
    <cellStyle name="Normal 2 8 3" xfId="1559" xr:uid="{00000000-0005-0000-0000-0000AF050000}"/>
    <cellStyle name="Normal 2 8 3 2" xfId="11675" xr:uid="{00000000-0005-0000-0000-000064260000}"/>
    <cellStyle name="Normal 2 8 4" xfId="1560" xr:uid="{00000000-0005-0000-0000-0000B0050000}"/>
    <cellStyle name="Normal 2 8 4 2" xfId="11676" xr:uid="{00000000-0005-0000-0000-000066260000}"/>
    <cellStyle name="Normal 2 8 5" xfId="1561" xr:uid="{00000000-0005-0000-0000-0000B1050000}"/>
    <cellStyle name="Normal 2 8 5 2" xfId="11677" xr:uid="{00000000-0005-0000-0000-000068260000}"/>
    <cellStyle name="Normal 2 8 6" xfId="1562" xr:uid="{00000000-0005-0000-0000-0000B2050000}"/>
    <cellStyle name="Normal 2 8 6 2" xfId="11678" xr:uid="{00000000-0005-0000-0000-00006A260000}"/>
    <cellStyle name="Normal 2 8 7" xfId="1563" xr:uid="{00000000-0005-0000-0000-0000B3050000}"/>
    <cellStyle name="Normal 2 8 7 2" xfId="11679" xr:uid="{00000000-0005-0000-0000-00006C260000}"/>
    <cellStyle name="Normal 2 8 8" xfId="1564" xr:uid="{00000000-0005-0000-0000-0000B4050000}"/>
    <cellStyle name="Normal 2 8 8 2" xfId="11680" xr:uid="{00000000-0005-0000-0000-00006E260000}"/>
    <cellStyle name="Normal 2 8 9" xfId="1565" xr:uid="{00000000-0005-0000-0000-0000B5050000}"/>
    <cellStyle name="Normal 2 8 9 2" xfId="11681" xr:uid="{00000000-0005-0000-0000-000070260000}"/>
    <cellStyle name="Normal 2 8_App b.3 Unspent_" xfId="1566" xr:uid="{00000000-0005-0000-0000-0000B6050000}"/>
    <cellStyle name="Normal 2 80" xfId="1567" xr:uid="{00000000-0005-0000-0000-0000B7050000}"/>
    <cellStyle name="Normal 2 80 2" xfId="11682" xr:uid="{00000000-0005-0000-0000-000072260000}"/>
    <cellStyle name="Normal 2 81" xfId="1568" xr:uid="{00000000-0005-0000-0000-0000B8050000}"/>
    <cellStyle name="Normal 2 81 2" xfId="11683" xr:uid="{00000000-0005-0000-0000-000074260000}"/>
    <cellStyle name="Normal 2 82" xfId="1569" xr:uid="{00000000-0005-0000-0000-0000B9050000}"/>
    <cellStyle name="Normal 2 82 2" xfId="11684" xr:uid="{00000000-0005-0000-0000-000076260000}"/>
    <cellStyle name="Normal 2 83" xfId="1570" xr:uid="{00000000-0005-0000-0000-0000BA050000}"/>
    <cellStyle name="Normal 2 83 2" xfId="11685" xr:uid="{00000000-0005-0000-0000-000078260000}"/>
    <cellStyle name="Normal 2 84" xfId="1571" xr:uid="{00000000-0005-0000-0000-0000BB050000}"/>
    <cellStyle name="Normal 2 84 2" xfId="11686" xr:uid="{00000000-0005-0000-0000-00007A260000}"/>
    <cellStyle name="Normal 2 85" xfId="1572" xr:uid="{00000000-0005-0000-0000-0000BC050000}"/>
    <cellStyle name="Normal 2 85 2" xfId="11687" xr:uid="{00000000-0005-0000-0000-00007C260000}"/>
    <cellStyle name="Normal 2 86" xfId="1573" xr:uid="{00000000-0005-0000-0000-0000BD050000}"/>
    <cellStyle name="Normal 2 86 2" xfId="11688" xr:uid="{00000000-0005-0000-0000-00007E260000}"/>
    <cellStyle name="Normal 2 87" xfId="1574" xr:uid="{00000000-0005-0000-0000-0000BE050000}"/>
    <cellStyle name="Normal 2 87 2" xfId="11689" xr:uid="{00000000-0005-0000-0000-000080260000}"/>
    <cellStyle name="Normal 2 88" xfId="1575" xr:uid="{00000000-0005-0000-0000-0000BF050000}"/>
    <cellStyle name="Normal 2 88 2" xfId="11690" xr:uid="{00000000-0005-0000-0000-000082260000}"/>
    <cellStyle name="Normal 2 89" xfId="1576" xr:uid="{00000000-0005-0000-0000-0000C0050000}"/>
    <cellStyle name="Normal 2 89 2" xfId="11691" xr:uid="{00000000-0005-0000-0000-000084260000}"/>
    <cellStyle name="Normal 2 9" xfId="1577" xr:uid="{00000000-0005-0000-0000-0000C1050000}"/>
    <cellStyle name="Normal 2 9 10" xfId="1578" xr:uid="{00000000-0005-0000-0000-0000C2050000}"/>
    <cellStyle name="Normal 2 9 10 2" xfId="11692" xr:uid="{00000000-0005-0000-0000-000087260000}"/>
    <cellStyle name="Normal 2 9 11" xfId="1579" xr:uid="{00000000-0005-0000-0000-0000C3050000}"/>
    <cellStyle name="Normal 2 9 11 2" xfId="11693" xr:uid="{00000000-0005-0000-0000-000089260000}"/>
    <cellStyle name="Normal 2 9 12" xfId="1580" xr:uid="{00000000-0005-0000-0000-0000C4050000}"/>
    <cellStyle name="Normal 2 9 12 2" xfId="11694" xr:uid="{00000000-0005-0000-0000-00008B260000}"/>
    <cellStyle name="Normal 2 9 13" xfId="1581" xr:uid="{00000000-0005-0000-0000-0000C5050000}"/>
    <cellStyle name="Normal 2 9 13 2" xfId="11695" xr:uid="{00000000-0005-0000-0000-00008D260000}"/>
    <cellStyle name="Normal 2 9 14" xfId="1582" xr:uid="{00000000-0005-0000-0000-0000C6050000}"/>
    <cellStyle name="Normal 2 9 14 2" xfId="11696" xr:uid="{00000000-0005-0000-0000-00008F260000}"/>
    <cellStyle name="Normal 2 9 15" xfId="1583" xr:uid="{00000000-0005-0000-0000-0000C7050000}"/>
    <cellStyle name="Normal 2 9 15 2" xfId="11697" xr:uid="{00000000-0005-0000-0000-000091260000}"/>
    <cellStyle name="Normal 2 9 16" xfId="1584" xr:uid="{00000000-0005-0000-0000-0000C8050000}"/>
    <cellStyle name="Normal 2 9 16 2" xfId="11698" xr:uid="{00000000-0005-0000-0000-000093260000}"/>
    <cellStyle name="Normal 2 9 17" xfId="1585" xr:uid="{00000000-0005-0000-0000-0000C9050000}"/>
    <cellStyle name="Normal 2 9 17 2" xfId="11699" xr:uid="{00000000-0005-0000-0000-000095260000}"/>
    <cellStyle name="Normal 2 9 18" xfId="1586" xr:uid="{00000000-0005-0000-0000-0000CA050000}"/>
    <cellStyle name="Normal 2 9 18 2" xfId="11700" xr:uid="{00000000-0005-0000-0000-000097260000}"/>
    <cellStyle name="Normal 2 9 19" xfId="1587" xr:uid="{00000000-0005-0000-0000-0000CB050000}"/>
    <cellStyle name="Normal 2 9 19 2" xfId="11701" xr:uid="{00000000-0005-0000-0000-000099260000}"/>
    <cellStyle name="Normal 2 9 2" xfId="1588" xr:uid="{00000000-0005-0000-0000-0000CC050000}"/>
    <cellStyle name="Normal 2 9 2 2" xfId="11702" xr:uid="{00000000-0005-0000-0000-00009B260000}"/>
    <cellStyle name="Normal 2 9 20" xfId="1589" xr:uid="{00000000-0005-0000-0000-0000CD050000}"/>
    <cellStyle name="Normal 2 9 20 2" xfId="11703" xr:uid="{00000000-0005-0000-0000-00009D260000}"/>
    <cellStyle name="Normal 2 9 21" xfId="1590" xr:uid="{00000000-0005-0000-0000-0000CE050000}"/>
    <cellStyle name="Normal 2 9 21 2" xfId="11704" xr:uid="{00000000-0005-0000-0000-00009F260000}"/>
    <cellStyle name="Normal 2 9 22" xfId="1591" xr:uid="{00000000-0005-0000-0000-0000CF050000}"/>
    <cellStyle name="Normal 2 9 22 2" xfId="11705" xr:uid="{00000000-0005-0000-0000-0000A1260000}"/>
    <cellStyle name="Normal 2 9 23" xfId="1592" xr:uid="{00000000-0005-0000-0000-0000D0050000}"/>
    <cellStyle name="Normal 2 9 23 2" xfId="11706" xr:uid="{00000000-0005-0000-0000-0000A3260000}"/>
    <cellStyle name="Normal 2 9 24" xfId="11707" xr:uid="{00000000-0005-0000-0000-0000A4260000}"/>
    <cellStyle name="Normal 2 9 24 2" xfId="11708" xr:uid="{00000000-0005-0000-0000-0000A5260000}"/>
    <cellStyle name="Normal 2 9 3" xfId="1593" xr:uid="{00000000-0005-0000-0000-0000D1050000}"/>
    <cellStyle name="Normal 2 9 3 2" xfId="11709" xr:uid="{00000000-0005-0000-0000-0000A7260000}"/>
    <cellStyle name="Normal 2 9 4" xfId="1594" xr:uid="{00000000-0005-0000-0000-0000D2050000}"/>
    <cellStyle name="Normal 2 9 4 2" xfId="11710" xr:uid="{00000000-0005-0000-0000-0000A9260000}"/>
    <cellStyle name="Normal 2 9 5" xfId="1595" xr:uid="{00000000-0005-0000-0000-0000D3050000}"/>
    <cellStyle name="Normal 2 9 5 2" xfId="11711" xr:uid="{00000000-0005-0000-0000-0000AB260000}"/>
    <cellStyle name="Normal 2 9 6" xfId="1596" xr:uid="{00000000-0005-0000-0000-0000D4050000}"/>
    <cellStyle name="Normal 2 9 6 2" xfId="11712" xr:uid="{00000000-0005-0000-0000-0000AD260000}"/>
    <cellStyle name="Normal 2 9 7" xfId="1597" xr:uid="{00000000-0005-0000-0000-0000D5050000}"/>
    <cellStyle name="Normal 2 9 7 2" xfId="11713" xr:uid="{00000000-0005-0000-0000-0000AF260000}"/>
    <cellStyle name="Normal 2 9 8" xfId="1598" xr:uid="{00000000-0005-0000-0000-0000D6050000}"/>
    <cellStyle name="Normal 2 9 8 2" xfId="11714" xr:uid="{00000000-0005-0000-0000-0000B1260000}"/>
    <cellStyle name="Normal 2 9 9" xfId="1599" xr:uid="{00000000-0005-0000-0000-0000D7050000}"/>
    <cellStyle name="Normal 2 9 9 2" xfId="11715" xr:uid="{00000000-0005-0000-0000-0000B3260000}"/>
    <cellStyle name="Normal 2 9_App b.3 Unspent_" xfId="1600" xr:uid="{00000000-0005-0000-0000-0000D8050000}"/>
    <cellStyle name="Normal 2 90" xfId="1601" xr:uid="{00000000-0005-0000-0000-0000D9050000}"/>
    <cellStyle name="Normal 2 90 2" xfId="11716" xr:uid="{00000000-0005-0000-0000-0000B5260000}"/>
    <cellStyle name="Normal 2 91" xfId="1602" xr:uid="{00000000-0005-0000-0000-0000DA050000}"/>
    <cellStyle name="Normal 2 91 2" xfId="11717" xr:uid="{00000000-0005-0000-0000-0000B7260000}"/>
    <cellStyle name="Normal 2 92" xfId="1603" xr:uid="{00000000-0005-0000-0000-0000DB050000}"/>
    <cellStyle name="Normal 2 92 2" xfId="11718" xr:uid="{00000000-0005-0000-0000-0000B9260000}"/>
    <cellStyle name="Normal 2 93" xfId="1604" xr:uid="{00000000-0005-0000-0000-0000DC050000}"/>
    <cellStyle name="Normal 2 93 2" xfId="11719" xr:uid="{00000000-0005-0000-0000-0000BB260000}"/>
    <cellStyle name="Normal 2 94" xfId="1605" xr:uid="{00000000-0005-0000-0000-0000DD050000}"/>
    <cellStyle name="Normal 2 94 2" xfId="11720" xr:uid="{00000000-0005-0000-0000-0000BD260000}"/>
    <cellStyle name="Normal 2 94 3" xfId="11721" xr:uid="{00000000-0005-0000-0000-0000BE260000}"/>
    <cellStyle name="Normal 2 95" xfId="1606" xr:uid="{00000000-0005-0000-0000-0000DE050000}"/>
    <cellStyle name="Normal 2 95 2" xfId="2880" xr:uid="{00000000-0005-0000-0000-0000DF050000}"/>
    <cellStyle name="Normal 2 95 2 2" xfId="11722" xr:uid="{00000000-0005-0000-0000-0000C1260000}"/>
    <cellStyle name="Normal 2 95 2 2 2" xfId="11723" xr:uid="{00000000-0005-0000-0000-0000C2260000}"/>
    <cellStyle name="Normal 2 95 2 2 3" xfId="11724" xr:uid="{00000000-0005-0000-0000-0000C3260000}"/>
    <cellStyle name="Normal 2 95 2 3" xfId="11725" xr:uid="{00000000-0005-0000-0000-0000C4260000}"/>
    <cellStyle name="Normal 2 95 2 4" xfId="11726" xr:uid="{00000000-0005-0000-0000-0000C5260000}"/>
    <cellStyle name="Normal 2 95 3" xfId="2936" xr:uid="{00000000-0005-0000-0000-0000E0050000}"/>
    <cellStyle name="Normal 2 95 3 2" xfId="11727" xr:uid="{00000000-0005-0000-0000-0000C7260000}"/>
    <cellStyle name="Normal 2 95 3 3" xfId="11728" xr:uid="{00000000-0005-0000-0000-0000C8260000}"/>
    <cellStyle name="Normal 2 95 4" xfId="11729" xr:uid="{00000000-0005-0000-0000-0000C9260000}"/>
    <cellStyle name="Normal 2 95 5" xfId="11730" xr:uid="{00000000-0005-0000-0000-0000CA260000}"/>
    <cellStyle name="Normal 2 96" xfId="1607" xr:uid="{00000000-0005-0000-0000-0000E1050000}"/>
    <cellStyle name="Normal 2 96 2" xfId="2881" xr:uid="{00000000-0005-0000-0000-0000E2050000}"/>
    <cellStyle name="Normal 2 96 2 2" xfId="11731" xr:uid="{00000000-0005-0000-0000-0000CD260000}"/>
    <cellStyle name="Normal 2 96 2 2 2" xfId="11732" xr:uid="{00000000-0005-0000-0000-0000CE260000}"/>
    <cellStyle name="Normal 2 96 2 2 3" xfId="11733" xr:uid="{00000000-0005-0000-0000-0000CF260000}"/>
    <cellStyle name="Normal 2 96 2 3" xfId="11734" xr:uid="{00000000-0005-0000-0000-0000D0260000}"/>
    <cellStyle name="Normal 2 96 2 4" xfId="11735" xr:uid="{00000000-0005-0000-0000-0000D1260000}"/>
    <cellStyle name="Normal 2 96 3" xfId="2937" xr:uid="{00000000-0005-0000-0000-0000E3050000}"/>
    <cellStyle name="Normal 2 96 3 2" xfId="11736" xr:uid="{00000000-0005-0000-0000-0000D3260000}"/>
    <cellStyle name="Normal 2 96 3 3" xfId="11737" xr:uid="{00000000-0005-0000-0000-0000D4260000}"/>
    <cellStyle name="Normal 2 96 4" xfId="11738" xr:uid="{00000000-0005-0000-0000-0000D5260000}"/>
    <cellStyle name="Normal 2 96 5" xfId="11739" xr:uid="{00000000-0005-0000-0000-0000D6260000}"/>
    <cellStyle name="Normal 2 97" xfId="2873" xr:uid="{00000000-0005-0000-0000-0000E4050000}"/>
    <cellStyle name="Normal 2 98" xfId="2933" xr:uid="{00000000-0005-0000-0000-0000E5050000}"/>
    <cellStyle name="Normal 2 99" xfId="2576" xr:uid="{00000000-0005-0000-0000-000006020000}"/>
    <cellStyle name="Normal 2_12889 GP Contracts v3" xfId="1608" xr:uid="{00000000-0005-0000-0000-0000E6050000}"/>
    <cellStyle name="Normal 20" xfId="1609" xr:uid="{00000000-0005-0000-0000-0000E7050000}"/>
    <cellStyle name="Normal 20 2" xfId="1610" xr:uid="{00000000-0005-0000-0000-0000E8050000}"/>
    <cellStyle name="Normal 20 2 2" xfId="2882" xr:uid="{00000000-0005-0000-0000-0000E9050000}"/>
    <cellStyle name="Normal 20 2 2 2" xfId="11740" xr:uid="{00000000-0005-0000-0000-0000DE260000}"/>
    <cellStyle name="Normal 20 2 2 2 2" xfId="11741" xr:uid="{00000000-0005-0000-0000-0000DF260000}"/>
    <cellStyle name="Normal 20 2 2 2 3" xfId="11742" xr:uid="{00000000-0005-0000-0000-0000E0260000}"/>
    <cellStyle name="Normal 20 2 2 3" xfId="11743" xr:uid="{00000000-0005-0000-0000-0000E1260000}"/>
    <cellStyle name="Normal 20 2 2 4" xfId="11744" xr:uid="{00000000-0005-0000-0000-0000E2260000}"/>
    <cellStyle name="Normal 20 2 3" xfId="2938" xr:uid="{00000000-0005-0000-0000-0000EA050000}"/>
    <cellStyle name="Normal 20 2 3 2" xfId="11745" xr:uid="{00000000-0005-0000-0000-0000E4260000}"/>
    <cellStyle name="Normal 20 2 3 3" xfId="11746" xr:uid="{00000000-0005-0000-0000-0000E5260000}"/>
    <cellStyle name="Normal 20 2 4" xfId="11747" xr:uid="{00000000-0005-0000-0000-0000E6260000}"/>
    <cellStyle name="Normal 20 2 5" xfId="11748" xr:uid="{00000000-0005-0000-0000-0000E7260000}"/>
    <cellStyle name="Normal 20 2 6" xfId="11749" xr:uid="{00000000-0005-0000-0000-0000E8260000}"/>
    <cellStyle name="Normal 20 2 7" xfId="5377" xr:uid="{00000000-0005-0000-0000-0000DC260000}"/>
    <cellStyle name="Normal 20 3" xfId="19" xr:uid="{00000000-0005-0000-0000-000014000000}"/>
    <cellStyle name="Normal 20 3 2" xfId="121" xr:uid="{00000000-0005-0000-0000-000014000000}"/>
    <cellStyle name="Normal 20 3 2 2" xfId="11750" xr:uid="{00000000-0005-0000-0000-0000EA260000}"/>
    <cellStyle name="Normal 20 3 3" xfId="1611" xr:uid="{00000000-0005-0000-0000-0000EB050000}"/>
    <cellStyle name="Normal 20 3 3 2" xfId="11751" xr:uid="{00000000-0005-0000-0000-0000EB260000}"/>
    <cellStyle name="Normal 20 4" xfId="11752" xr:uid="{00000000-0005-0000-0000-0000EC260000}"/>
    <cellStyle name="Normal 20 5" xfId="11753" xr:uid="{00000000-0005-0000-0000-0000ED260000}"/>
    <cellStyle name="Normal 20 5 2" xfId="11754" xr:uid="{00000000-0005-0000-0000-0000EE260000}"/>
    <cellStyle name="Normal 20 6" xfId="11755" xr:uid="{00000000-0005-0000-0000-0000EF260000}"/>
    <cellStyle name="Normal 20 7" xfId="5378" xr:uid="{00000000-0005-0000-0000-0000DB260000}"/>
    <cellStyle name="Normal 20_App b.3 Unspent_" xfId="1612" xr:uid="{00000000-0005-0000-0000-0000EC050000}"/>
    <cellStyle name="Normal 200" xfId="11756" xr:uid="{00000000-0005-0000-0000-0000F0260000}"/>
    <cellStyle name="Normal 201" xfId="20120" xr:uid="{00000000-0005-0000-0000-0000F1260000}"/>
    <cellStyle name="Normal 202" xfId="5509" xr:uid="{00000000-0005-0000-0000-000063270000}"/>
    <cellStyle name="Normal 203" xfId="5499" xr:uid="{00000000-0005-0000-0000-0000D74E0000}"/>
    <cellStyle name="Normal 204" xfId="20529" xr:uid="{00000000-0005-0000-0000-000057500000}"/>
    <cellStyle name="Normal 205" xfId="15917" xr:uid="{00000000-0005-0000-0000-000058500000}"/>
    <cellStyle name="Normal 206" xfId="15914" xr:uid="{00000000-0005-0000-0000-000059500000}"/>
    <cellStyle name="Normal 207" xfId="15922" xr:uid="{00000000-0005-0000-0000-00005A500000}"/>
    <cellStyle name="Normal 208" xfId="20528" xr:uid="{00000000-0005-0000-0000-00005B500000}"/>
    <cellStyle name="Normal 209" xfId="20527" xr:uid="{00000000-0005-0000-0000-00005D500000}"/>
    <cellStyle name="Normal 21" xfId="1613" xr:uid="{00000000-0005-0000-0000-0000ED050000}"/>
    <cellStyle name="Normal 21 2" xfId="1614" xr:uid="{00000000-0005-0000-0000-0000EE050000}"/>
    <cellStyle name="Normal 21 2 2" xfId="2883" xr:uid="{00000000-0005-0000-0000-0000EF050000}"/>
    <cellStyle name="Normal 21 2 2 2" xfId="11757" xr:uid="{00000000-0005-0000-0000-0000F5260000}"/>
    <cellStyle name="Normal 21 2 2 3" xfId="11758" xr:uid="{00000000-0005-0000-0000-0000F6260000}"/>
    <cellStyle name="Normal 21 2 3" xfId="2939" xr:uid="{00000000-0005-0000-0000-0000F0050000}"/>
    <cellStyle name="Normal 21 2 4" xfId="11759" xr:uid="{00000000-0005-0000-0000-0000F8260000}"/>
    <cellStyle name="Normal 21 2 5" xfId="11760" xr:uid="{00000000-0005-0000-0000-0000F9260000}"/>
    <cellStyle name="Normal 21 2 6" xfId="5375" xr:uid="{00000000-0005-0000-0000-0000F3260000}"/>
    <cellStyle name="Normal 21 3" xfId="20" xr:uid="{00000000-0005-0000-0000-000015000000}"/>
    <cellStyle name="Normal 21 3 2" xfId="122" xr:uid="{00000000-0005-0000-0000-000015000000}"/>
    <cellStyle name="Normal 21 3 3" xfId="11761" xr:uid="{00000000-0005-0000-0000-0000FC260000}"/>
    <cellStyle name="Normal 21 3 3 2" xfId="11762" xr:uid="{00000000-0005-0000-0000-0000FD260000}"/>
    <cellStyle name="Normal 21 4" xfId="11763" xr:uid="{00000000-0005-0000-0000-0000FE260000}"/>
    <cellStyle name="Normal 21 5" xfId="11764" xr:uid="{00000000-0005-0000-0000-0000FF260000}"/>
    <cellStyle name="Normal 21 6" xfId="11765" xr:uid="{00000000-0005-0000-0000-000000270000}"/>
    <cellStyle name="Normal 21 7" xfId="5376" xr:uid="{00000000-0005-0000-0000-0000F2260000}"/>
    <cellStyle name="Normal 21_App b.3 Unspent_" xfId="1615" xr:uid="{00000000-0005-0000-0000-0000F1050000}"/>
    <cellStyle name="Normal 210" xfId="20536" xr:uid="{F92909E9-3471-4B18-A40C-A4EF8A70AFF0}"/>
    <cellStyle name="Normal 210 2" xfId="20551" xr:uid="{2E73667C-20FC-439F-9A2C-0E3C7F5D0DA6}"/>
    <cellStyle name="Normal 210 2 2" xfId="20563" xr:uid="{F0504E7F-80FC-4E6C-AE5E-C2BF8F3B816E}"/>
    <cellStyle name="Normal 210 3" xfId="20572" xr:uid="{E95D1431-A504-4218-96C0-1B6A01809779}"/>
    <cellStyle name="Normal 211" xfId="20578" xr:uid="{7FC7D5C1-9368-4F70-8CD4-989228DC9622}"/>
    <cellStyle name="Normal 211 2" xfId="20587" xr:uid="{FCE2E7EC-9696-478A-B22C-19CB7473B5BD}"/>
    <cellStyle name="Normal 212" xfId="20583" xr:uid="{56C32F31-5397-4999-9D0A-8B662B390B09}"/>
    <cellStyle name="Normal 212 2" xfId="20585" xr:uid="{823010F2-4AAD-4120-86CB-5AADE4FDA871}"/>
    <cellStyle name="Normal 22" xfId="1616" xr:uid="{00000000-0005-0000-0000-0000F2050000}"/>
    <cellStyle name="Normal 22 2" xfId="1617" xr:uid="{00000000-0005-0000-0000-0000F3050000}"/>
    <cellStyle name="Normal 22 2 2" xfId="2884" xr:uid="{00000000-0005-0000-0000-0000F4050000}"/>
    <cellStyle name="Normal 22 2 2 2" xfId="11766" xr:uid="{00000000-0005-0000-0000-000004270000}"/>
    <cellStyle name="Normal 22 2 2 3" xfId="11767" xr:uid="{00000000-0005-0000-0000-000005270000}"/>
    <cellStyle name="Normal 22 2 3" xfId="2940" xr:uid="{00000000-0005-0000-0000-0000F5050000}"/>
    <cellStyle name="Normal 22 2 4" xfId="11768" xr:uid="{00000000-0005-0000-0000-000007270000}"/>
    <cellStyle name="Normal 22 2 5" xfId="11769" xr:uid="{00000000-0005-0000-0000-000008270000}"/>
    <cellStyle name="Normal 22 2 6" xfId="5373" xr:uid="{00000000-0005-0000-0000-000002270000}"/>
    <cellStyle name="Normal 22 3" xfId="21" xr:uid="{00000000-0005-0000-0000-000016000000}"/>
    <cellStyle name="Normal 22 3 2" xfId="123" xr:uid="{00000000-0005-0000-0000-000016000000}"/>
    <cellStyle name="Normal 22 3 3" xfId="11770" xr:uid="{00000000-0005-0000-0000-00000B270000}"/>
    <cellStyle name="Normal 22 3 3 2" xfId="11771" xr:uid="{00000000-0005-0000-0000-00000C270000}"/>
    <cellStyle name="Normal 22 4" xfId="11772" xr:uid="{00000000-0005-0000-0000-00000D270000}"/>
    <cellStyle name="Normal 22 5" xfId="11773" xr:uid="{00000000-0005-0000-0000-00000E270000}"/>
    <cellStyle name="Normal 22 6" xfId="11774" xr:uid="{00000000-0005-0000-0000-00000F270000}"/>
    <cellStyle name="Normal 22 7" xfId="5374" xr:uid="{00000000-0005-0000-0000-000001270000}"/>
    <cellStyle name="Normal 22_App b.3 Unspent_" xfId="1618" xr:uid="{00000000-0005-0000-0000-0000F6050000}"/>
    <cellStyle name="Normal 23" xfId="1619" xr:uid="{00000000-0005-0000-0000-0000F7050000}"/>
    <cellStyle name="Normal 23 2" xfId="5371" xr:uid="{00000000-0005-0000-0000-000011270000}"/>
    <cellStyle name="Normal 23 2 2" xfId="11775" xr:uid="{00000000-0005-0000-0000-000012270000}"/>
    <cellStyle name="Normal 23 2 2 2" xfId="11776" xr:uid="{00000000-0005-0000-0000-000013270000}"/>
    <cellStyle name="Normal 23 2 2 2 2" xfId="11777" xr:uid="{00000000-0005-0000-0000-000014270000}"/>
    <cellStyle name="Normal 23 2 2 2 3" xfId="11778" xr:uid="{00000000-0005-0000-0000-000015270000}"/>
    <cellStyle name="Normal 23 2 2 3" xfId="11779" xr:uid="{00000000-0005-0000-0000-000016270000}"/>
    <cellStyle name="Normal 23 2 2 4" xfId="11780" xr:uid="{00000000-0005-0000-0000-000017270000}"/>
    <cellStyle name="Normal 23 2 3" xfId="11781" xr:uid="{00000000-0005-0000-0000-000018270000}"/>
    <cellStyle name="Normal 23 2 3 2" xfId="11782" xr:uid="{00000000-0005-0000-0000-000019270000}"/>
    <cellStyle name="Normal 23 2 3 3" xfId="11783" xr:uid="{00000000-0005-0000-0000-00001A270000}"/>
    <cellStyle name="Normal 23 2 4" xfId="11784" xr:uid="{00000000-0005-0000-0000-00001B270000}"/>
    <cellStyle name="Normal 23 2 5" xfId="11785" xr:uid="{00000000-0005-0000-0000-00001C270000}"/>
    <cellStyle name="Normal 23 2 6" xfId="11786" xr:uid="{00000000-0005-0000-0000-00001D270000}"/>
    <cellStyle name="Normal 23 3" xfId="22" xr:uid="{00000000-0005-0000-0000-000017000000}"/>
    <cellStyle name="Normal 23 3 2" xfId="124" xr:uid="{00000000-0005-0000-0000-000017000000}"/>
    <cellStyle name="Normal 23 3 3" xfId="11787" xr:uid="{00000000-0005-0000-0000-00001E270000}"/>
    <cellStyle name="Normal 23 4" xfId="5372" xr:uid="{00000000-0005-0000-0000-000010270000}"/>
    <cellStyle name="Normal 24" xfId="1620" xr:uid="{00000000-0005-0000-0000-0000F8050000}"/>
    <cellStyle name="Normal 24 2" xfId="2885" xr:uid="{00000000-0005-0000-0000-0000F9050000}"/>
    <cellStyle name="Normal 24 2 2" xfId="11788" xr:uid="{00000000-0005-0000-0000-000021270000}"/>
    <cellStyle name="Normal 24 2 2 2" xfId="11789" xr:uid="{00000000-0005-0000-0000-000022270000}"/>
    <cellStyle name="Normal 24 2 2 3" xfId="11790" xr:uid="{00000000-0005-0000-0000-000023270000}"/>
    <cellStyle name="Normal 24 2 3" xfId="11791" xr:uid="{00000000-0005-0000-0000-000024270000}"/>
    <cellStyle name="Normal 24 2 4" xfId="11792" xr:uid="{00000000-0005-0000-0000-000025270000}"/>
    <cellStyle name="Normal 24 3" xfId="23" xr:uid="{00000000-0005-0000-0000-000018000000}"/>
    <cellStyle name="Normal 24 3 2" xfId="125" xr:uid="{00000000-0005-0000-0000-000018000000}"/>
    <cellStyle name="Normal 24 3 3" xfId="11793" xr:uid="{00000000-0005-0000-0000-000028270000}"/>
    <cellStyle name="Normal 24 4" xfId="11794" xr:uid="{00000000-0005-0000-0000-000029270000}"/>
    <cellStyle name="Normal 24 5" xfId="11795" xr:uid="{00000000-0005-0000-0000-00002A270000}"/>
    <cellStyle name="Normal 24 6" xfId="11796" xr:uid="{00000000-0005-0000-0000-00002B270000}"/>
    <cellStyle name="Normal 24 7" xfId="5370" xr:uid="{00000000-0005-0000-0000-00001F270000}"/>
    <cellStyle name="Normal 25" xfId="1621" xr:uid="{00000000-0005-0000-0000-0000FB050000}"/>
    <cellStyle name="Normal 25 2" xfId="2886" xr:uid="{00000000-0005-0000-0000-0000FC050000}"/>
    <cellStyle name="Normal 25 2 2" xfId="11797" xr:uid="{00000000-0005-0000-0000-00002E270000}"/>
    <cellStyle name="Normal 25 2 2 2" xfId="11798" xr:uid="{00000000-0005-0000-0000-00002F270000}"/>
    <cellStyle name="Normal 25 2 2 3" xfId="11799" xr:uid="{00000000-0005-0000-0000-000030270000}"/>
    <cellStyle name="Normal 25 2 3" xfId="11800" xr:uid="{00000000-0005-0000-0000-000031270000}"/>
    <cellStyle name="Normal 25 2 4" xfId="11801" xr:uid="{00000000-0005-0000-0000-000032270000}"/>
    <cellStyle name="Normal 25 3" xfId="24" xr:uid="{00000000-0005-0000-0000-000019000000}"/>
    <cellStyle name="Normal 25 3 2" xfId="126" xr:uid="{00000000-0005-0000-0000-000019000000}"/>
    <cellStyle name="Normal 25 3 3" xfId="11802" xr:uid="{00000000-0005-0000-0000-000035270000}"/>
    <cellStyle name="Normal 25 4" xfId="11803" xr:uid="{00000000-0005-0000-0000-000036270000}"/>
    <cellStyle name="Normal 25 5" xfId="11804" xr:uid="{00000000-0005-0000-0000-000037270000}"/>
    <cellStyle name="Normal 25 6" xfId="11805" xr:uid="{00000000-0005-0000-0000-000038270000}"/>
    <cellStyle name="Normal 25 7" xfId="5369" xr:uid="{00000000-0005-0000-0000-00002C270000}"/>
    <cellStyle name="Normal 26" xfId="1622" xr:uid="{00000000-0005-0000-0000-0000FE050000}"/>
    <cellStyle name="Normal 26 2" xfId="2887" xr:uid="{00000000-0005-0000-0000-0000FF050000}"/>
    <cellStyle name="Normal 26 2 2" xfId="11806" xr:uid="{00000000-0005-0000-0000-00003B270000}"/>
    <cellStyle name="Normal 26 2 2 2" xfId="11807" xr:uid="{00000000-0005-0000-0000-00003C270000}"/>
    <cellStyle name="Normal 26 2 2 3" xfId="11808" xr:uid="{00000000-0005-0000-0000-00003D270000}"/>
    <cellStyle name="Normal 26 2 3" xfId="11809" xr:uid="{00000000-0005-0000-0000-00003E270000}"/>
    <cellStyle name="Normal 26 2 4" xfId="11810" xr:uid="{00000000-0005-0000-0000-00003F270000}"/>
    <cellStyle name="Normal 26 3" xfId="25" xr:uid="{00000000-0005-0000-0000-00001A000000}"/>
    <cellStyle name="Normal 26 3 2" xfId="127" xr:uid="{00000000-0005-0000-0000-00001A000000}"/>
    <cellStyle name="Normal 26 3 3" xfId="11811" xr:uid="{00000000-0005-0000-0000-000042270000}"/>
    <cellStyle name="Normal 26 4" xfId="11812" xr:uid="{00000000-0005-0000-0000-000043270000}"/>
    <cellStyle name="Normal 26 5" xfId="11813" xr:uid="{00000000-0005-0000-0000-000044270000}"/>
    <cellStyle name="Normal 26 6" xfId="11814" xr:uid="{00000000-0005-0000-0000-000045270000}"/>
    <cellStyle name="Normal 26 7" xfId="5368" xr:uid="{00000000-0005-0000-0000-000039270000}"/>
    <cellStyle name="Normal 266" xfId="57" xr:uid="{00000000-0005-0000-0000-00001B000000}"/>
    <cellStyle name="Normal 266 2" xfId="159" xr:uid="{00000000-0005-0000-0000-00001B000000}"/>
    <cellStyle name="Normal 27" xfId="1623" xr:uid="{00000000-0005-0000-0000-000001060000}"/>
    <cellStyle name="Normal 27 2" xfId="11815" xr:uid="{00000000-0005-0000-0000-000047270000}"/>
    <cellStyle name="Normal 27 3" xfId="26" xr:uid="{00000000-0005-0000-0000-00001C000000}"/>
    <cellStyle name="Normal 27 3 2" xfId="128" xr:uid="{00000000-0005-0000-0000-00001C000000}"/>
    <cellStyle name="Normal 27 3 3" xfId="11816" xr:uid="{00000000-0005-0000-0000-000048270000}"/>
    <cellStyle name="Normal 27 4" xfId="5367" xr:uid="{00000000-0005-0000-0000-000046270000}"/>
    <cellStyle name="Normal 28" xfId="1624" xr:uid="{00000000-0005-0000-0000-000002060000}"/>
    <cellStyle name="Normal 28 2" xfId="2888" xr:uid="{00000000-0005-0000-0000-000003060000}"/>
    <cellStyle name="Normal 28 2 2" xfId="11817" xr:uid="{00000000-0005-0000-0000-00004B270000}"/>
    <cellStyle name="Normal 28 2 2 2" xfId="11818" xr:uid="{00000000-0005-0000-0000-00004C270000}"/>
    <cellStyle name="Normal 28 2 2 3" xfId="11819" xr:uid="{00000000-0005-0000-0000-00004D270000}"/>
    <cellStyle name="Normal 28 2 3" xfId="11820" xr:uid="{00000000-0005-0000-0000-00004E270000}"/>
    <cellStyle name="Normal 28 2 4" xfId="11821" xr:uid="{00000000-0005-0000-0000-00004F270000}"/>
    <cellStyle name="Normal 28 3" xfId="27" xr:uid="{00000000-0005-0000-0000-00001D000000}"/>
    <cellStyle name="Normal 28 3 2" xfId="129" xr:uid="{00000000-0005-0000-0000-00001D000000}"/>
    <cellStyle name="Normal 28 3 3" xfId="11822" xr:uid="{00000000-0005-0000-0000-000052270000}"/>
    <cellStyle name="Normal 28 4" xfId="11823" xr:uid="{00000000-0005-0000-0000-000053270000}"/>
    <cellStyle name="Normal 28 5" xfId="11824" xr:uid="{00000000-0005-0000-0000-000054270000}"/>
    <cellStyle name="Normal 28 6" xfId="11825" xr:uid="{00000000-0005-0000-0000-000055270000}"/>
    <cellStyle name="Normal 28 7" xfId="5366" xr:uid="{00000000-0005-0000-0000-000049270000}"/>
    <cellStyle name="Normal 29" xfId="2928" xr:uid="{00000000-0005-0000-0000-000005060000}"/>
    <cellStyle name="Normal 29 2" xfId="11826" xr:uid="{00000000-0005-0000-0000-000057270000}"/>
    <cellStyle name="Normal 29 3" xfId="28" xr:uid="{00000000-0005-0000-0000-00001E000000}"/>
    <cellStyle name="Normal 29 3 2" xfId="130" xr:uid="{00000000-0005-0000-0000-00001E000000}"/>
    <cellStyle name="Normal 29 3 3" xfId="11827" xr:uid="{00000000-0005-0000-0000-000058270000}"/>
    <cellStyle name="Normal 29 4" xfId="11828" xr:uid="{00000000-0005-0000-0000-000059270000}"/>
    <cellStyle name="Normal 29 5" xfId="5512" xr:uid="{00000000-0005-0000-0000-000056270000}"/>
    <cellStyle name="Normal 3" xfId="5" xr:uid="{00000000-0005-0000-0000-00001F000000}"/>
    <cellStyle name="Normal 3 10" xfId="1626" xr:uid="{00000000-0005-0000-0000-000007060000}"/>
    <cellStyle name="Normal 3 10 10" xfId="1627" xr:uid="{00000000-0005-0000-0000-000008060000}"/>
    <cellStyle name="Normal 3 10 10 2" xfId="11829" xr:uid="{00000000-0005-0000-0000-00005D270000}"/>
    <cellStyle name="Normal 3 10 11" xfId="1628" xr:uid="{00000000-0005-0000-0000-000009060000}"/>
    <cellStyle name="Normal 3 10 11 2" xfId="11830" xr:uid="{00000000-0005-0000-0000-00005F270000}"/>
    <cellStyle name="Normal 3 10 12" xfId="1629" xr:uid="{00000000-0005-0000-0000-00000A060000}"/>
    <cellStyle name="Normal 3 10 12 2" xfId="11831" xr:uid="{00000000-0005-0000-0000-000061270000}"/>
    <cellStyle name="Normal 3 10 13" xfId="1630" xr:uid="{00000000-0005-0000-0000-00000B060000}"/>
    <cellStyle name="Normal 3 10 13 2" xfId="11832" xr:uid="{00000000-0005-0000-0000-000063270000}"/>
    <cellStyle name="Normal 3 10 14" xfId="1631" xr:uid="{00000000-0005-0000-0000-00000C060000}"/>
    <cellStyle name="Normal 3 10 14 2" xfId="11833" xr:uid="{00000000-0005-0000-0000-000065270000}"/>
    <cellStyle name="Normal 3 10 15" xfId="1632" xr:uid="{00000000-0005-0000-0000-00000D060000}"/>
    <cellStyle name="Normal 3 10 15 2" xfId="11834" xr:uid="{00000000-0005-0000-0000-000067270000}"/>
    <cellStyle name="Normal 3 10 16" xfId="1633" xr:uid="{00000000-0005-0000-0000-00000E060000}"/>
    <cellStyle name="Normal 3 10 16 2" xfId="11835" xr:uid="{00000000-0005-0000-0000-000069270000}"/>
    <cellStyle name="Normal 3 10 17" xfId="1634" xr:uid="{00000000-0005-0000-0000-00000F060000}"/>
    <cellStyle name="Normal 3 10 17 2" xfId="11836" xr:uid="{00000000-0005-0000-0000-00006B270000}"/>
    <cellStyle name="Normal 3 10 18" xfId="1635" xr:uid="{00000000-0005-0000-0000-000010060000}"/>
    <cellStyle name="Normal 3 10 18 2" xfId="11837" xr:uid="{00000000-0005-0000-0000-00006D270000}"/>
    <cellStyle name="Normal 3 10 19" xfId="1636" xr:uid="{00000000-0005-0000-0000-000011060000}"/>
    <cellStyle name="Normal 3 10 19 2" xfId="11838" xr:uid="{00000000-0005-0000-0000-00006F270000}"/>
    <cellStyle name="Normal 3 10 2" xfId="1637" xr:uid="{00000000-0005-0000-0000-000012060000}"/>
    <cellStyle name="Normal 3 10 2 2" xfId="11839" xr:uid="{00000000-0005-0000-0000-000071270000}"/>
    <cellStyle name="Normal 3 10 20" xfId="1638" xr:uid="{00000000-0005-0000-0000-000013060000}"/>
    <cellStyle name="Normal 3 10 20 2" xfId="11840" xr:uid="{00000000-0005-0000-0000-000073270000}"/>
    <cellStyle name="Normal 3 10 21" xfId="1639" xr:uid="{00000000-0005-0000-0000-000014060000}"/>
    <cellStyle name="Normal 3 10 21 2" xfId="11841" xr:uid="{00000000-0005-0000-0000-000075270000}"/>
    <cellStyle name="Normal 3 10 22" xfId="1640" xr:uid="{00000000-0005-0000-0000-000015060000}"/>
    <cellStyle name="Normal 3 10 22 2" xfId="11842" xr:uid="{00000000-0005-0000-0000-000077270000}"/>
    <cellStyle name="Normal 3 10 23" xfId="1641" xr:uid="{00000000-0005-0000-0000-000016060000}"/>
    <cellStyle name="Normal 3 10 23 2" xfId="11843" xr:uid="{00000000-0005-0000-0000-000079270000}"/>
    <cellStyle name="Normal 3 10 24" xfId="11844" xr:uid="{00000000-0005-0000-0000-00007A270000}"/>
    <cellStyle name="Normal 3 10 3" xfId="1642" xr:uid="{00000000-0005-0000-0000-000017060000}"/>
    <cellStyle name="Normal 3 10 3 2" xfId="11845" xr:uid="{00000000-0005-0000-0000-00007C270000}"/>
    <cellStyle name="Normal 3 10 4" xfId="1643" xr:uid="{00000000-0005-0000-0000-000018060000}"/>
    <cellStyle name="Normal 3 10 4 2" xfId="11846" xr:uid="{00000000-0005-0000-0000-00007E270000}"/>
    <cellStyle name="Normal 3 10 5" xfId="1644" xr:uid="{00000000-0005-0000-0000-000019060000}"/>
    <cellStyle name="Normal 3 10 5 2" xfId="11847" xr:uid="{00000000-0005-0000-0000-000080270000}"/>
    <cellStyle name="Normal 3 10 6" xfId="1645" xr:uid="{00000000-0005-0000-0000-00001A060000}"/>
    <cellStyle name="Normal 3 10 6 2" xfId="11848" xr:uid="{00000000-0005-0000-0000-000082270000}"/>
    <cellStyle name="Normal 3 10 7" xfId="1646" xr:uid="{00000000-0005-0000-0000-00001B060000}"/>
    <cellStyle name="Normal 3 10 7 2" xfId="11849" xr:uid="{00000000-0005-0000-0000-000084270000}"/>
    <cellStyle name="Normal 3 10 8" xfId="1647" xr:uid="{00000000-0005-0000-0000-00001C060000}"/>
    <cellStyle name="Normal 3 10 8 2" xfId="11850" xr:uid="{00000000-0005-0000-0000-000086270000}"/>
    <cellStyle name="Normal 3 10 9" xfId="1648" xr:uid="{00000000-0005-0000-0000-00001D060000}"/>
    <cellStyle name="Normal 3 10 9 2" xfId="11851" xr:uid="{00000000-0005-0000-0000-000088270000}"/>
    <cellStyle name="Normal 3 100" xfId="11852" xr:uid="{00000000-0005-0000-0000-000089270000}"/>
    <cellStyle name="Normal 3 101" xfId="11853" xr:uid="{00000000-0005-0000-0000-00008A270000}"/>
    <cellStyle name="Normal 3 102" xfId="5365" xr:uid="{00000000-0005-0000-0000-00005A270000}"/>
    <cellStyle name="Normal 3 103" xfId="20549" xr:uid="{07FF931D-5DDA-4A2B-9196-D2B040771508}"/>
    <cellStyle name="Normal 3 11" xfId="1649" xr:uid="{00000000-0005-0000-0000-00001E060000}"/>
    <cellStyle name="Normal 3 11 10" xfId="1650" xr:uid="{00000000-0005-0000-0000-00001F060000}"/>
    <cellStyle name="Normal 3 11 10 2" xfId="11854" xr:uid="{00000000-0005-0000-0000-00008D270000}"/>
    <cellStyle name="Normal 3 11 11" xfId="1651" xr:uid="{00000000-0005-0000-0000-000020060000}"/>
    <cellStyle name="Normal 3 11 11 2" xfId="11855" xr:uid="{00000000-0005-0000-0000-00008F270000}"/>
    <cellStyle name="Normal 3 11 12" xfId="1652" xr:uid="{00000000-0005-0000-0000-000021060000}"/>
    <cellStyle name="Normal 3 11 12 2" xfId="11856" xr:uid="{00000000-0005-0000-0000-000091270000}"/>
    <cellStyle name="Normal 3 11 13" xfId="1653" xr:uid="{00000000-0005-0000-0000-000022060000}"/>
    <cellStyle name="Normal 3 11 13 2" xfId="11857" xr:uid="{00000000-0005-0000-0000-000093270000}"/>
    <cellStyle name="Normal 3 11 14" xfId="1654" xr:uid="{00000000-0005-0000-0000-000023060000}"/>
    <cellStyle name="Normal 3 11 14 2" xfId="11858" xr:uid="{00000000-0005-0000-0000-000095270000}"/>
    <cellStyle name="Normal 3 11 15" xfId="1655" xr:uid="{00000000-0005-0000-0000-000024060000}"/>
    <cellStyle name="Normal 3 11 15 2" xfId="11859" xr:uid="{00000000-0005-0000-0000-000097270000}"/>
    <cellStyle name="Normal 3 11 16" xfId="1656" xr:uid="{00000000-0005-0000-0000-000025060000}"/>
    <cellStyle name="Normal 3 11 16 2" xfId="11860" xr:uid="{00000000-0005-0000-0000-000099270000}"/>
    <cellStyle name="Normal 3 11 17" xfId="1657" xr:uid="{00000000-0005-0000-0000-000026060000}"/>
    <cellStyle name="Normal 3 11 17 2" xfId="11861" xr:uid="{00000000-0005-0000-0000-00009B270000}"/>
    <cellStyle name="Normal 3 11 18" xfId="1658" xr:uid="{00000000-0005-0000-0000-000027060000}"/>
    <cellStyle name="Normal 3 11 18 2" xfId="11862" xr:uid="{00000000-0005-0000-0000-00009D270000}"/>
    <cellStyle name="Normal 3 11 19" xfId="1659" xr:uid="{00000000-0005-0000-0000-000028060000}"/>
    <cellStyle name="Normal 3 11 19 2" xfId="11863" xr:uid="{00000000-0005-0000-0000-00009F270000}"/>
    <cellStyle name="Normal 3 11 2" xfId="1660" xr:uid="{00000000-0005-0000-0000-000029060000}"/>
    <cellStyle name="Normal 3 11 2 2" xfId="11864" xr:uid="{00000000-0005-0000-0000-0000A1270000}"/>
    <cellStyle name="Normal 3 11 20" xfId="1661" xr:uid="{00000000-0005-0000-0000-00002A060000}"/>
    <cellStyle name="Normal 3 11 20 2" xfId="11865" xr:uid="{00000000-0005-0000-0000-0000A3270000}"/>
    <cellStyle name="Normal 3 11 21" xfId="1662" xr:uid="{00000000-0005-0000-0000-00002B060000}"/>
    <cellStyle name="Normal 3 11 21 2" xfId="11866" xr:uid="{00000000-0005-0000-0000-0000A5270000}"/>
    <cellStyle name="Normal 3 11 22" xfId="1663" xr:uid="{00000000-0005-0000-0000-00002C060000}"/>
    <cellStyle name="Normal 3 11 22 2" xfId="11867" xr:uid="{00000000-0005-0000-0000-0000A7270000}"/>
    <cellStyle name="Normal 3 11 23" xfId="1664" xr:uid="{00000000-0005-0000-0000-00002D060000}"/>
    <cellStyle name="Normal 3 11 23 2" xfId="11868" xr:uid="{00000000-0005-0000-0000-0000A9270000}"/>
    <cellStyle name="Normal 3 11 24" xfId="11869" xr:uid="{00000000-0005-0000-0000-0000AA270000}"/>
    <cellStyle name="Normal 3 11 3" xfId="1665" xr:uid="{00000000-0005-0000-0000-00002E060000}"/>
    <cellStyle name="Normal 3 11 3 2" xfId="11870" xr:uid="{00000000-0005-0000-0000-0000AC270000}"/>
    <cellStyle name="Normal 3 11 4" xfId="1666" xr:uid="{00000000-0005-0000-0000-00002F060000}"/>
    <cellStyle name="Normal 3 11 4 2" xfId="11871" xr:uid="{00000000-0005-0000-0000-0000AE270000}"/>
    <cellStyle name="Normal 3 11 5" xfId="1667" xr:uid="{00000000-0005-0000-0000-000030060000}"/>
    <cellStyle name="Normal 3 11 5 2" xfId="11872" xr:uid="{00000000-0005-0000-0000-0000B0270000}"/>
    <cellStyle name="Normal 3 11 6" xfId="1668" xr:uid="{00000000-0005-0000-0000-000031060000}"/>
    <cellStyle name="Normal 3 11 6 2" xfId="11873" xr:uid="{00000000-0005-0000-0000-0000B2270000}"/>
    <cellStyle name="Normal 3 11 7" xfId="1669" xr:uid="{00000000-0005-0000-0000-000032060000}"/>
    <cellStyle name="Normal 3 11 7 2" xfId="11874" xr:uid="{00000000-0005-0000-0000-0000B4270000}"/>
    <cellStyle name="Normal 3 11 8" xfId="1670" xr:uid="{00000000-0005-0000-0000-000033060000}"/>
    <cellStyle name="Normal 3 11 8 2" xfId="11875" xr:uid="{00000000-0005-0000-0000-0000B6270000}"/>
    <cellStyle name="Normal 3 11 9" xfId="1671" xr:uid="{00000000-0005-0000-0000-000034060000}"/>
    <cellStyle name="Normal 3 11 9 2" xfId="11876" xr:uid="{00000000-0005-0000-0000-0000B8270000}"/>
    <cellStyle name="Normal 3 12" xfId="1672" xr:uid="{00000000-0005-0000-0000-000035060000}"/>
    <cellStyle name="Normal 3 12 10" xfId="1673" xr:uid="{00000000-0005-0000-0000-000036060000}"/>
    <cellStyle name="Normal 3 12 10 2" xfId="11877" xr:uid="{00000000-0005-0000-0000-0000BB270000}"/>
    <cellStyle name="Normal 3 12 11" xfId="1674" xr:uid="{00000000-0005-0000-0000-000037060000}"/>
    <cellStyle name="Normal 3 12 11 2" xfId="11878" xr:uid="{00000000-0005-0000-0000-0000BD270000}"/>
    <cellStyle name="Normal 3 12 12" xfId="1675" xr:uid="{00000000-0005-0000-0000-000038060000}"/>
    <cellStyle name="Normal 3 12 12 2" xfId="11879" xr:uid="{00000000-0005-0000-0000-0000BF270000}"/>
    <cellStyle name="Normal 3 12 13" xfId="1676" xr:uid="{00000000-0005-0000-0000-000039060000}"/>
    <cellStyle name="Normal 3 12 13 2" xfId="11880" xr:uid="{00000000-0005-0000-0000-0000C1270000}"/>
    <cellStyle name="Normal 3 12 14" xfId="1677" xr:uid="{00000000-0005-0000-0000-00003A060000}"/>
    <cellStyle name="Normal 3 12 14 2" xfId="11881" xr:uid="{00000000-0005-0000-0000-0000C3270000}"/>
    <cellStyle name="Normal 3 12 15" xfId="1678" xr:uid="{00000000-0005-0000-0000-00003B060000}"/>
    <cellStyle name="Normal 3 12 15 2" xfId="11882" xr:uid="{00000000-0005-0000-0000-0000C5270000}"/>
    <cellStyle name="Normal 3 12 16" xfId="1679" xr:uid="{00000000-0005-0000-0000-00003C060000}"/>
    <cellStyle name="Normal 3 12 16 2" xfId="11883" xr:uid="{00000000-0005-0000-0000-0000C7270000}"/>
    <cellStyle name="Normal 3 12 17" xfId="1680" xr:uid="{00000000-0005-0000-0000-00003D060000}"/>
    <cellStyle name="Normal 3 12 17 2" xfId="11884" xr:uid="{00000000-0005-0000-0000-0000C9270000}"/>
    <cellStyle name="Normal 3 12 18" xfId="1681" xr:uid="{00000000-0005-0000-0000-00003E060000}"/>
    <cellStyle name="Normal 3 12 18 2" xfId="11885" xr:uid="{00000000-0005-0000-0000-0000CB270000}"/>
    <cellStyle name="Normal 3 12 19" xfId="1682" xr:uid="{00000000-0005-0000-0000-00003F060000}"/>
    <cellStyle name="Normal 3 12 19 2" xfId="11886" xr:uid="{00000000-0005-0000-0000-0000CD270000}"/>
    <cellStyle name="Normal 3 12 2" xfId="1683" xr:uid="{00000000-0005-0000-0000-000040060000}"/>
    <cellStyle name="Normal 3 12 2 2" xfId="11887" xr:uid="{00000000-0005-0000-0000-0000CF270000}"/>
    <cellStyle name="Normal 3 12 20" xfId="1684" xr:uid="{00000000-0005-0000-0000-000041060000}"/>
    <cellStyle name="Normal 3 12 20 2" xfId="11888" xr:uid="{00000000-0005-0000-0000-0000D1270000}"/>
    <cellStyle name="Normal 3 12 21" xfId="1685" xr:uid="{00000000-0005-0000-0000-000042060000}"/>
    <cellStyle name="Normal 3 12 21 2" xfId="11889" xr:uid="{00000000-0005-0000-0000-0000D3270000}"/>
    <cellStyle name="Normal 3 12 22" xfId="1686" xr:uid="{00000000-0005-0000-0000-000043060000}"/>
    <cellStyle name="Normal 3 12 22 2" xfId="11890" xr:uid="{00000000-0005-0000-0000-0000D5270000}"/>
    <cellStyle name="Normal 3 12 23" xfId="1687" xr:uid="{00000000-0005-0000-0000-000044060000}"/>
    <cellStyle name="Normal 3 12 23 2" xfId="11891" xr:uid="{00000000-0005-0000-0000-0000D7270000}"/>
    <cellStyle name="Normal 3 12 24" xfId="11892" xr:uid="{00000000-0005-0000-0000-0000D8270000}"/>
    <cellStyle name="Normal 3 12 3" xfId="1688" xr:uid="{00000000-0005-0000-0000-000045060000}"/>
    <cellStyle name="Normal 3 12 3 2" xfId="11893" xr:uid="{00000000-0005-0000-0000-0000DA270000}"/>
    <cellStyle name="Normal 3 12 4" xfId="1689" xr:uid="{00000000-0005-0000-0000-000046060000}"/>
    <cellStyle name="Normal 3 12 4 2" xfId="11894" xr:uid="{00000000-0005-0000-0000-0000DC270000}"/>
    <cellStyle name="Normal 3 12 5" xfId="1690" xr:uid="{00000000-0005-0000-0000-000047060000}"/>
    <cellStyle name="Normal 3 12 5 2" xfId="11895" xr:uid="{00000000-0005-0000-0000-0000DE270000}"/>
    <cellStyle name="Normal 3 12 6" xfId="1691" xr:uid="{00000000-0005-0000-0000-000048060000}"/>
    <cellStyle name="Normal 3 12 6 2" xfId="11896" xr:uid="{00000000-0005-0000-0000-0000E0270000}"/>
    <cellStyle name="Normal 3 12 7" xfId="1692" xr:uid="{00000000-0005-0000-0000-000049060000}"/>
    <cellStyle name="Normal 3 12 7 2" xfId="11897" xr:uid="{00000000-0005-0000-0000-0000E2270000}"/>
    <cellStyle name="Normal 3 12 8" xfId="1693" xr:uid="{00000000-0005-0000-0000-00004A060000}"/>
    <cellStyle name="Normal 3 12 8 2" xfId="11898" xr:uid="{00000000-0005-0000-0000-0000E4270000}"/>
    <cellStyle name="Normal 3 12 9" xfId="1694" xr:uid="{00000000-0005-0000-0000-00004B060000}"/>
    <cellStyle name="Normal 3 12 9 2" xfId="11899" xr:uid="{00000000-0005-0000-0000-0000E6270000}"/>
    <cellStyle name="Normal 3 13" xfId="1695" xr:uid="{00000000-0005-0000-0000-00004C060000}"/>
    <cellStyle name="Normal 3 13 10" xfId="1696" xr:uid="{00000000-0005-0000-0000-00004D060000}"/>
    <cellStyle name="Normal 3 13 10 2" xfId="11900" xr:uid="{00000000-0005-0000-0000-0000E9270000}"/>
    <cellStyle name="Normal 3 13 11" xfId="1697" xr:uid="{00000000-0005-0000-0000-00004E060000}"/>
    <cellStyle name="Normal 3 13 11 2" xfId="11901" xr:uid="{00000000-0005-0000-0000-0000EB270000}"/>
    <cellStyle name="Normal 3 13 12" xfId="1698" xr:uid="{00000000-0005-0000-0000-00004F060000}"/>
    <cellStyle name="Normal 3 13 12 2" xfId="11902" xr:uid="{00000000-0005-0000-0000-0000ED270000}"/>
    <cellStyle name="Normal 3 13 13" xfId="1699" xr:uid="{00000000-0005-0000-0000-000050060000}"/>
    <cellStyle name="Normal 3 13 13 2" xfId="11903" xr:uid="{00000000-0005-0000-0000-0000EF270000}"/>
    <cellStyle name="Normal 3 13 14" xfId="1700" xr:uid="{00000000-0005-0000-0000-000051060000}"/>
    <cellStyle name="Normal 3 13 14 2" xfId="11904" xr:uid="{00000000-0005-0000-0000-0000F1270000}"/>
    <cellStyle name="Normal 3 13 15" xfId="1701" xr:uid="{00000000-0005-0000-0000-000052060000}"/>
    <cellStyle name="Normal 3 13 15 2" xfId="11905" xr:uid="{00000000-0005-0000-0000-0000F3270000}"/>
    <cellStyle name="Normal 3 13 16" xfId="1702" xr:uid="{00000000-0005-0000-0000-000053060000}"/>
    <cellStyle name="Normal 3 13 16 2" xfId="11906" xr:uid="{00000000-0005-0000-0000-0000F5270000}"/>
    <cellStyle name="Normal 3 13 17" xfId="1703" xr:uid="{00000000-0005-0000-0000-000054060000}"/>
    <cellStyle name="Normal 3 13 17 2" xfId="11907" xr:uid="{00000000-0005-0000-0000-0000F7270000}"/>
    <cellStyle name="Normal 3 13 18" xfId="1704" xr:uid="{00000000-0005-0000-0000-000055060000}"/>
    <cellStyle name="Normal 3 13 18 2" xfId="11908" xr:uid="{00000000-0005-0000-0000-0000F9270000}"/>
    <cellStyle name="Normal 3 13 19" xfId="1705" xr:uid="{00000000-0005-0000-0000-000056060000}"/>
    <cellStyle name="Normal 3 13 19 2" xfId="11909" xr:uid="{00000000-0005-0000-0000-0000FB270000}"/>
    <cellStyle name="Normal 3 13 2" xfId="1706" xr:uid="{00000000-0005-0000-0000-000057060000}"/>
    <cellStyle name="Normal 3 13 2 2" xfId="11910" xr:uid="{00000000-0005-0000-0000-0000FD270000}"/>
    <cellStyle name="Normal 3 13 20" xfId="1707" xr:uid="{00000000-0005-0000-0000-000058060000}"/>
    <cellStyle name="Normal 3 13 20 2" xfId="11911" xr:uid="{00000000-0005-0000-0000-0000FF270000}"/>
    <cellStyle name="Normal 3 13 21" xfId="1708" xr:uid="{00000000-0005-0000-0000-000059060000}"/>
    <cellStyle name="Normal 3 13 21 2" xfId="11912" xr:uid="{00000000-0005-0000-0000-000001280000}"/>
    <cellStyle name="Normal 3 13 22" xfId="1709" xr:uid="{00000000-0005-0000-0000-00005A060000}"/>
    <cellStyle name="Normal 3 13 22 2" xfId="11913" xr:uid="{00000000-0005-0000-0000-000003280000}"/>
    <cellStyle name="Normal 3 13 23" xfId="1710" xr:uid="{00000000-0005-0000-0000-00005B060000}"/>
    <cellStyle name="Normal 3 13 23 2" xfId="11914" xr:uid="{00000000-0005-0000-0000-000005280000}"/>
    <cellStyle name="Normal 3 13 24" xfId="11915" xr:uid="{00000000-0005-0000-0000-000006280000}"/>
    <cellStyle name="Normal 3 13 3" xfId="1711" xr:uid="{00000000-0005-0000-0000-00005C060000}"/>
    <cellStyle name="Normal 3 13 3 2" xfId="11916" xr:uid="{00000000-0005-0000-0000-000008280000}"/>
    <cellStyle name="Normal 3 13 4" xfId="1712" xr:uid="{00000000-0005-0000-0000-00005D060000}"/>
    <cellStyle name="Normal 3 13 4 2" xfId="11917" xr:uid="{00000000-0005-0000-0000-00000A280000}"/>
    <cellStyle name="Normal 3 13 5" xfId="1713" xr:uid="{00000000-0005-0000-0000-00005E060000}"/>
    <cellStyle name="Normal 3 13 5 2" xfId="11918" xr:uid="{00000000-0005-0000-0000-00000C280000}"/>
    <cellStyle name="Normal 3 13 6" xfId="1714" xr:uid="{00000000-0005-0000-0000-00005F060000}"/>
    <cellStyle name="Normal 3 13 6 2" xfId="11919" xr:uid="{00000000-0005-0000-0000-00000E280000}"/>
    <cellStyle name="Normal 3 13 7" xfId="1715" xr:uid="{00000000-0005-0000-0000-000060060000}"/>
    <cellStyle name="Normal 3 13 7 2" xfId="11920" xr:uid="{00000000-0005-0000-0000-000010280000}"/>
    <cellStyle name="Normal 3 13 8" xfId="1716" xr:uid="{00000000-0005-0000-0000-000061060000}"/>
    <cellStyle name="Normal 3 13 8 2" xfId="11921" xr:uid="{00000000-0005-0000-0000-000012280000}"/>
    <cellStyle name="Normal 3 13 9" xfId="1717" xr:uid="{00000000-0005-0000-0000-000062060000}"/>
    <cellStyle name="Normal 3 13 9 2" xfId="11922" xr:uid="{00000000-0005-0000-0000-000014280000}"/>
    <cellStyle name="Normal 3 14" xfId="1718" xr:uid="{00000000-0005-0000-0000-000063060000}"/>
    <cellStyle name="Normal 3 14 10" xfId="1719" xr:uid="{00000000-0005-0000-0000-000064060000}"/>
    <cellStyle name="Normal 3 14 10 2" xfId="11923" xr:uid="{00000000-0005-0000-0000-000017280000}"/>
    <cellStyle name="Normal 3 14 11" xfId="1720" xr:uid="{00000000-0005-0000-0000-000065060000}"/>
    <cellStyle name="Normal 3 14 11 2" xfId="11924" xr:uid="{00000000-0005-0000-0000-000019280000}"/>
    <cellStyle name="Normal 3 14 12" xfId="1721" xr:uid="{00000000-0005-0000-0000-000066060000}"/>
    <cellStyle name="Normal 3 14 12 2" xfId="11925" xr:uid="{00000000-0005-0000-0000-00001B280000}"/>
    <cellStyle name="Normal 3 14 13" xfId="1722" xr:uid="{00000000-0005-0000-0000-000067060000}"/>
    <cellStyle name="Normal 3 14 13 2" xfId="11926" xr:uid="{00000000-0005-0000-0000-00001D280000}"/>
    <cellStyle name="Normal 3 14 14" xfId="1723" xr:uid="{00000000-0005-0000-0000-000068060000}"/>
    <cellStyle name="Normal 3 14 14 2" xfId="11927" xr:uid="{00000000-0005-0000-0000-00001F280000}"/>
    <cellStyle name="Normal 3 14 15" xfId="1724" xr:uid="{00000000-0005-0000-0000-000069060000}"/>
    <cellStyle name="Normal 3 14 15 2" xfId="11928" xr:uid="{00000000-0005-0000-0000-000021280000}"/>
    <cellStyle name="Normal 3 14 16" xfId="1725" xr:uid="{00000000-0005-0000-0000-00006A060000}"/>
    <cellStyle name="Normal 3 14 16 2" xfId="11929" xr:uid="{00000000-0005-0000-0000-000023280000}"/>
    <cellStyle name="Normal 3 14 17" xfId="1726" xr:uid="{00000000-0005-0000-0000-00006B060000}"/>
    <cellStyle name="Normal 3 14 17 2" xfId="11930" xr:uid="{00000000-0005-0000-0000-000025280000}"/>
    <cellStyle name="Normal 3 14 18" xfId="1727" xr:uid="{00000000-0005-0000-0000-00006C060000}"/>
    <cellStyle name="Normal 3 14 18 2" xfId="11931" xr:uid="{00000000-0005-0000-0000-000027280000}"/>
    <cellStyle name="Normal 3 14 19" xfId="1728" xr:uid="{00000000-0005-0000-0000-00006D060000}"/>
    <cellStyle name="Normal 3 14 19 2" xfId="11932" xr:uid="{00000000-0005-0000-0000-000029280000}"/>
    <cellStyle name="Normal 3 14 2" xfId="1729" xr:uid="{00000000-0005-0000-0000-00006E060000}"/>
    <cellStyle name="Normal 3 14 2 2" xfId="11933" xr:uid="{00000000-0005-0000-0000-00002B280000}"/>
    <cellStyle name="Normal 3 14 20" xfId="1730" xr:uid="{00000000-0005-0000-0000-00006F060000}"/>
    <cellStyle name="Normal 3 14 20 2" xfId="11934" xr:uid="{00000000-0005-0000-0000-00002D280000}"/>
    <cellStyle name="Normal 3 14 21" xfId="1731" xr:uid="{00000000-0005-0000-0000-000070060000}"/>
    <cellStyle name="Normal 3 14 21 2" xfId="11935" xr:uid="{00000000-0005-0000-0000-00002F280000}"/>
    <cellStyle name="Normal 3 14 22" xfId="1732" xr:uid="{00000000-0005-0000-0000-000071060000}"/>
    <cellStyle name="Normal 3 14 22 2" xfId="11936" xr:uid="{00000000-0005-0000-0000-000031280000}"/>
    <cellStyle name="Normal 3 14 23" xfId="1733" xr:uid="{00000000-0005-0000-0000-000072060000}"/>
    <cellStyle name="Normal 3 14 23 2" xfId="11937" xr:uid="{00000000-0005-0000-0000-000033280000}"/>
    <cellStyle name="Normal 3 14 24" xfId="11938" xr:uid="{00000000-0005-0000-0000-000034280000}"/>
    <cellStyle name="Normal 3 14 3" xfId="1734" xr:uid="{00000000-0005-0000-0000-000073060000}"/>
    <cellStyle name="Normal 3 14 3 2" xfId="11939" xr:uid="{00000000-0005-0000-0000-000036280000}"/>
    <cellStyle name="Normal 3 14 4" xfId="1735" xr:uid="{00000000-0005-0000-0000-000074060000}"/>
    <cellStyle name="Normal 3 14 4 2" xfId="11940" xr:uid="{00000000-0005-0000-0000-000038280000}"/>
    <cellStyle name="Normal 3 14 5" xfId="1736" xr:uid="{00000000-0005-0000-0000-000075060000}"/>
    <cellStyle name="Normal 3 14 5 2" xfId="11941" xr:uid="{00000000-0005-0000-0000-00003A280000}"/>
    <cellStyle name="Normal 3 14 6" xfId="1737" xr:uid="{00000000-0005-0000-0000-000076060000}"/>
    <cellStyle name="Normal 3 14 6 2" xfId="11942" xr:uid="{00000000-0005-0000-0000-00003C280000}"/>
    <cellStyle name="Normal 3 14 7" xfId="1738" xr:uid="{00000000-0005-0000-0000-000077060000}"/>
    <cellStyle name="Normal 3 14 7 2" xfId="11943" xr:uid="{00000000-0005-0000-0000-00003E280000}"/>
    <cellStyle name="Normal 3 14 8" xfId="1739" xr:uid="{00000000-0005-0000-0000-000078060000}"/>
    <cellStyle name="Normal 3 14 8 2" xfId="11944" xr:uid="{00000000-0005-0000-0000-000040280000}"/>
    <cellStyle name="Normal 3 14 9" xfId="1740" xr:uid="{00000000-0005-0000-0000-000079060000}"/>
    <cellStyle name="Normal 3 14 9 2" xfId="11945" xr:uid="{00000000-0005-0000-0000-000042280000}"/>
    <cellStyle name="Normal 3 15" xfId="1741" xr:uid="{00000000-0005-0000-0000-00007A060000}"/>
    <cellStyle name="Normal 3 15 10" xfId="1742" xr:uid="{00000000-0005-0000-0000-00007B060000}"/>
    <cellStyle name="Normal 3 15 10 2" xfId="11946" xr:uid="{00000000-0005-0000-0000-000045280000}"/>
    <cellStyle name="Normal 3 15 11" xfId="1743" xr:uid="{00000000-0005-0000-0000-00007C060000}"/>
    <cellStyle name="Normal 3 15 11 2" xfId="11947" xr:uid="{00000000-0005-0000-0000-000047280000}"/>
    <cellStyle name="Normal 3 15 12" xfId="1744" xr:uid="{00000000-0005-0000-0000-00007D060000}"/>
    <cellStyle name="Normal 3 15 12 2" xfId="11948" xr:uid="{00000000-0005-0000-0000-000049280000}"/>
    <cellStyle name="Normal 3 15 13" xfId="1745" xr:uid="{00000000-0005-0000-0000-00007E060000}"/>
    <cellStyle name="Normal 3 15 13 2" xfId="11949" xr:uid="{00000000-0005-0000-0000-00004B280000}"/>
    <cellStyle name="Normal 3 15 14" xfId="1746" xr:uid="{00000000-0005-0000-0000-00007F060000}"/>
    <cellStyle name="Normal 3 15 14 2" xfId="11950" xr:uid="{00000000-0005-0000-0000-00004D280000}"/>
    <cellStyle name="Normal 3 15 15" xfId="1747" xr:uid="{00000000-0005-0000-0000-000080060000}"/>
    <cellStyle name="Normal 3 15 15 2" xfId="11951" xr:uid="{00000000-0005-0000-0000-00004F280000}"/>
    <cellStyle name="Normal 3 15 16" xfId="1748" xr:uid="{00000000-0005-0000-0000-000081060000}"/>
    <cellStyle name="Normal 3 15 16 2" xfId="11952" xr:uid="{00000000-0005-0000-0000-000051280000}"/>
    <cellStyle name="Normal 3 15 17" xfId="1749" xr:uid="{00000000-0005-0000-0000-000082060000}"/>
    <cellStyle name="Normal 3 15 17 2" xfId="11953" xr:uid="{00000000-0005-0000-0000-000053280000}"/>
    <cellStyle name="Normal 3 15 18" xfId="1750" xr:uid="{00000000-0005-0000-0000-000083060000}"/>
    <cellStyle name="Normal 3 15 18 2" xfId="11954" xr:uid="{00000000-0005-0000-0000-000055280000}"/>
    <cellStyle name="Normal 3 15 19" xfId="1751" xr:uid="{00000000-0005-0000-0000-000084060000}"/>
    <cellStyle name="Normal 3 15 19 2" xfId="11955" xr:uid="{00000000-0005-0000-0000-000057280000}"/>
    <cellStyle name="Normal 3 15 2" xfId="1752" xr:uid="{00000000-0005-0000-0000-000085060000}"/>
    <cellStyle name="Normal 3 15 2 2" xfId="11956" xr:uid="{00000000-0005-0000-0000-000059280000}"/>
    <cellStyle name="Normal 3 15 20" xfId="1753" xr:uid="{00000000-0005-0000-0000-000086060000}"/>
    <cellStyle name="Normal 3 15 20 2" xfId="11957" xr:uid="{00000000-0005-0000-0000-00005B280000}"/>
    <cellStyle name="Normal 3 15 21" xfId="1754" xr:uid="{00000000-0005-0000-0000-000087060000}"/>
    <cellStyle name="Normal 3 15 21 2" xfId="11958" xr:uid="{00000000-0005-0000-0000-00005D280000}"/>
    <cellStyle name="Normal 3 15 22" xfId="1755" xr:uid="{00000000-0005-0000-0000-000088060000}"/>
    <cellStyle name="Normal 3 15 22 2" xfId="11959" xr:uid="{00000000-0005-0000-0000-00005F280000}"/>
    <cellStyle name="Normal 3 15 23" xfId="1756" xr:uid="{00000000-0005-0000-0000-000089060000}"/>
    <cellStyle name="Normal 3 15 23 2" xfId="11960" xr:uid="{00000000-0005-0000-0000-000061280000}"/>
    <cellStyle name="Normal 3 15 24" xfId="11961" xr:uid="{00000000-0005-0000-0000-000062280000}"/>
    <cellStyle name="Normal 3 15 3" xfId="1757" xr:uid="{00000000-0005-0000-0000-00008A060000}"/>
    <cellStyle name="Normal 3 15 3 2" xfId="11962" xr:uid="{00000000-0005-0000-0000-000064280000}"/>
    <cellStyle name="Normal 3 15 4" xfId="1758" xr:uid="{00000000-0005-0000-0000-00008B060000}"/>
    <cellStyle name="Normal 3 15 4 2" xfId="11963" xr:uid="{00000000-0005-0000-0000-000066280000}"/>
    <cellStyle name="Normal 3 15 5" xfId="1759" xr:uid="{00000000-0005-0000-0000-00008C060000}"/>
    <cellStyle name="Normal 3 15 5 2" xfId="11964" xr:uid="{00000000-0005-0000-0000-000068280000}"/>
    <cellStyle name="Normal 3 15 6" xfId="1760" xr:uid="{00000000-0005-0000-0000-00008D060000}"/>
    <cellStyle name="Normal 3 15 6 2" xfId="11965" xr:uid="{00000000-0005-0000-0000-00006A280000}"/>
    <cellStyle name="Normal 3 15 7" xfId="1761" xr:uid="{00000000-0005-0000-0000-00008E060000}"/>
    <cellStyle name="Normal 3 15 7 2" xfId="11966" xr:uid="{00000000-0005-0000-0000-00006C280000}"/>
    <cellStyle name="Normal 3 15 8" xfId="1762" xr:uid="{00000000-0005-0000-0000-00008F060000}"/>
    <cellStyle name="Normal 3 15 8 2" xfId="11967" xr:uid="{00000000-0005-0000-0000-00006E280000}"/>
    <cellStyle name="Normal 3 15 9" xfId="1763" xr:uid="{00000000-0005-0000-0000-000090060000}"/>
    <cellStyle name="Normal 3 15 9 2" xfId="11968" xr:uid="{00000000-0005-0000-0000-000070280000}"/>
    <cellStyle name="Normal 3 16" xfId="1764" xr:uid="{00000000-0005-0000-0000-000091060000}"/>
    <cellStyle name="Normal 3 16 10" xfId="1765" xr:uid="{00000000-0005-0000-0000-000092060000}"/>
    <cellStyle name="Normal 3 16 10 2" xfId="11969" xr:uid="{00000000-0005-0000-0000-000073280000}"/>
    <cellStyle name="Normal 3 16 11" xfId="1766" xr:uid="{00000000-0005-0000-0000-000093060000}"/>
    <cellStyle name="Normal 3 16 11 2" xfId="11970" xr:uid="{00000000-0005-0000-0000-000075280000}"/>
    <cellStyle name="Normal 3 16 12" xfId="1767" xr:uid="{00000000-0005-0000-0000-000094060000}"/>
    <cellStyle name="Normal 3 16 12 2" xfId="11971" xr:uid="{00000000-0005-0000-0000-000077280000}"/>
    <cellStyle name="Normal 3 16 13" xfId="1768" xr:uid="{00000000-0005-0000-0000-000095060000}"/>
    <cellStyle name="Normal 3 16 13 2" xfId="11972" xr:uid="{00000000-0005-0000-0000-000079280000}"/>
    <cellStyle name="Normal 3 16 14" xfId="1769" xr:uid="{00000000-0005-0000-0000-000096060000}"/>
    <cellStyle name="Normal 3 16 14 2" xfId="11973" xr:uid="{00000000-0005-0000-0000-00007B280000}"/>
    <cellStyle name="Normal 3 16 15" xfId="1770" xr:uid="{00000000-0005-0000-0000-000097060000}"/>
    <cellStyle name="Normal 3 16 15 2" xfId="11974" xr:uid="{00000000-0005-0000-0000-00007D280000}"/>
    <cellStyle name="Normal 3 16 16" xfId="1771" xr:uid="{00000000-0005-0000-0000-000098060000}"/>
    <cellStyle name="Normal 3 16 16 2" xfId="11975" xr:uid="{00000000-0005-0000-0000-00007F280000}"/>
    <cellStyle name="Normal 3 16 17" xfId="1772" xr:uid="{00000000-0005-0000-0000-000099060000}"/>
    <cellStyle name="Normal 3 16 17 2" xfId="11976" xr:uid="{00000000-0005-0000-0000-000081280000}"/>
    <cellStyle name="Normal 3 16 18" xfId="1773" xr:uid="{00000000-0005-0000-0000-00009A060000}"/>
    <cellStyle name="Normal 3 16 18 2" xfId="11977" xr:uid="{00000000-0005-0000-0000-000083280000}"/>
    <cellStyle name="Normal 3 16 19" xfId="1774" xr:uid="{00000000-0005-0000-0000-00009B060000}"/>
    <cellStyle name="Normal 3 16 19 2" xfId="11978" xr:uid="{00000000-0005-0000-0000-000085280000}"/>
    <cellStyle name="Normal 3 16 2" xfId="1775" xr:uid="{00000000-0005-0000-0000-00009C060000}"/>
    <cellStyle name="Normal 3 16 2 2" xfId="11979" xr:uid="{00000000-0005-0000-0000-000087280000}"/>
    <cellStyle name="Normal 3 16 20" xfId="1776" xr:uid="{00000000-0005-0000-0000-00009D060000}"/>
    <cellStyle name="Normal 3 16 20 2" xfId="11980" xr:uid="{00000000-0005-0000-0000-000089280000}"/>
    <cellStyle name="Normal 3 16 21" xfId="1777" xr:uid="{00000000-0005-0000-0000-00009E060000}"/>
    <cellStyle name="Normal 3 16 21 2" xfId="11981" xr:uid="{00000000-0005-0000-0000-00008B280000}"/>
    <cellStyle name="Normal 3 16 22" xfId="1778" xr:uid="{00000000-0005-0000-0000-00009F060000}"/>
    <cellStyle name="Normal 3 16 22 2" xfId="11982" xr:uid="{00000000-0005-0000-0000-00008D280000}"/>
    <cellStyle name="Normal 3 16 23" xfId="1779" xr:uid="{00000000-0005-0000-0000-0000A0060000}"/>
    <cellStyle name="Normal 3 16 23 2" xfId="11983" xr:uid="{00000000-0005-0000-0000-00008F280000}"/>
    <cellStyle name="Normal 3 16 24" xfId="11984" xr:uid="{00000000-0005-0000-0000-000090280000}"/>
    <cellStyle name="Normal 3 16 3" xfId="1780" xr:uid="{00000000-0005-0000-0000-0000A1060000}"/>
    <cellStyle name="Normal 3 16 3 2" xfId="11985" xr:uid="{00000000-0005-0000-0000-000092280000}"/>
    <cellStyle name="Normal 3 16 4" xfId="1781" xr:uid="{00000000-0005-0000-0000-0000A2060000}"/>
    <cellStyle name="Normal 3 16 4 2" xfId="11986" xr:uid="{00000000-0005-0000-0000-000094280000}"/>
    <cellStyle name="Normal 3 16 5" xfId="1782" xr:uid="{00000000-0005-0000-0000-0000A3060000}"/>
    <cellStyle name="Normal 3 16 5 2" xfId="11987" xr:uid="{00000000-0005-0000-0000-000096280000}"/>
    <cellStyle name="Normal 3 16 6" xfId="1783" xr:uid="{00000000-0005-0000-0000-0000A4060000}"/>
    <cellStyle name="Normal 3 16 6 2" xfId="11988" xr:uid="{00000000-0005-0000-0000-000098280000}"/>
    <cellStyle name="Normal 3 16 7" xfId="1784" xr:uid="{00000000-0005-0000-0000-0000A5060000}"/>
    <cellStyle name="Normal 3 16 7 2" xfId="11989" xr:uid="{00000000-0005-0000-0000-00009A280000}"/>
    <cellStyle name="Normal 3 16 8" xfId="1785" xr:uid="{00000000-0005-0000-0000-0000A6060000}"/>
    <cellStyle name="Normal 3 16 8 2" xfId="11990" xr:uid="{00000000-0005-0000-0000-00009C280000}"/>
    <cellStyle name="Normal 3 16 9" xfId="1786" xr:uid="{00000000-0005-0000-0000-0000A7060000}"/>
    <cellStyle name="Normal 3 16 9 2" xfId="11991" xr:uid="{00000000-0005-0000-0000-00009E280000}"/>
    <cellStyle name="Normal 3 17" xfId="1787" xr:uid="{00000000-0005-0000-0000-0000A8060000}"/>
    <cellStyle name="Normal 3 17 10" xfId="1788" xr:uid="{00000000-0005-0000-0000-0000A9060000}"/>
    <cellStyle name="Normal 3 17 10 2" xfId="11992" xr:uid="{00000000-0005-0000-0000-0000A1280000}"/>
    <cellStyle name="Normal 3 17 11" xfId="1789" xr:uid="{00000000-0005-0000-0000-0000AA060000}"/>
    <cellStyle name="Normal 3 17 11 2" xfId="11993" xr:uid="{00000000-0005-0000-0000-0000A3280000}"/>
    <cellStyle name="Normal 3 17 12" xfId="1790" xr:uid="{00000000-0005-0000-0000-0000AB060000}"/>
    <cellStyle name="Normal 3 17 12 2" xfId="11994" xr:uid="{00000000-0005-0000-0000-0000A5280000}"/>
    <cellStyle name="Normal 3 17 13" xfId="1791" xr:uid="{00000000-0005-0000-0000-0000AC060000}"/>
    <cellStyle name="Normal 3 17 13 2" xfId="11995" xr:uid="{00000000-0005-0000-0000-0000A7280000}"/>
    <cellStyle name="Normal 3 17 14" xfId="1792" xr:uid="{00000000-0005-0000-0000-0000AD060000}"/>
    <cellStyle name="Normal 3 17 14 2" xfId="11996" xr:uid="{00000000-0005-0000-0000-0000A9280000}"/>
    <cellStyle name="Normal 3 17 15" xfId="1793" xr:uid="{00000000-0005-0000-0000-0000AE060000}"/>
    <cellStyle name="Normal 3 17 15 2" xfId="11997" xr:uid="{00000000-0005-0000-0000-0000AB280000}"/>
    <cellStyle name="Normal 3 17 16" xfId="1794" xr:uid="{00000000-0005-0000-0000-0000AF060000}"/>
    <cellStyle name="Normal 3 17 16 2" xfId="11998" xr:uid="{00000000-0005-0000-0000-0000AD280000}"/>
    <cellStyle name="Normal 3 17 17" xfId="1795" xr:uid="{00000000-0005-0000-0000-0000B0060000}"/>
    <cellStyle name="Normal 3 17 17 2" xfId="11999" xr:uid="{00000000-0005-0000-0000-0000AF280000}"/>
    <cellStyle name="Normal 3 17 18" xfId="1796" xr:uid="{00000000-0005-0000-0000-0000B1060000}"/>
    <cellStyle name="Normal 3 17 18 2" xfId="12000" xr:uid="{00000000-0005-0000-0000-0000B1280000}"/>
    <cellStyle name="Normal 3 17 19" xfId="1797" xr:uid="{00000000-0005-0000-0000-0000B2060000}"/>
    <cellStyle name="Normal 3 17 19 2" xfId="12001" xr:uid="{00000000-0005-0000-0000-0000B3280000}"/>
    <cellStyle name="Normal 3 17 2" xfId="1798" xr:uid="{00000000-0005-0000-0000-0000B3060000}"/>
    <cellStyle name="Normal 3 17 2 2" xfId="12002" xr:uid="{00000000-0005-0000-0000-0000B5280000}"/>
    <cellStyle name="Normal 3 17 20" xfId="1799" xr:uid="{00000000-0005-0000-0000-0000B4060000}"/>
    <cellStyle name="Normal 3 17 20 2" xfId="12003" xr:uid="{00000000-0005-0000-0000-0000B7280000}"/>
    <cellStyle name="Normal 3 17 21" xfId="1800" xr:uid="{00000000-0005-0000-0000-0000B5060000}"/>
    <cellStyle name="Normal 3 17 21 2" xfId="12004" xr:uid="{00000000-0005-0000-0000-0000B9280000}"/>
    <cellStyle name="Normal 3 17 22" xfId="1801" xr:uid="{00000000-0005-0000-0000-0000B6060000}"/>
    <cellStyle name="Normal 3 17 22 2" xfId="12005" xr:uid="{00000000-0005-0000-0000-0000BB280000}"/>
    <cellStyle name="Normal 3 17 23" xfId="1802" xr:uid="{00000000-0005-0000-0000-0000B7060000}"/>
    <cellStyle name="Normal 3 17 23 2" xfId="12006" xr:uid="{00000000-0005-0000-0000-0000BD280000}"/>
    <cellStyle name="Normal 3 17 24" xfId="12007" xr:uid="{00000000-0005-0000-0000-0000BE280000}"/>
    <cellStyle name="Normal 3 17 3" xfId="1803" xr:uid="{00000000-0005-0000-0000-0000B8060000}"/>
    <cellStyle name="Normal 3 17 3 2" xfId="12008" xr:uid="{00000000-0005-0000-0000-0000C0280000}"/>
    <cellStyle name="Normal 3 17 4" xfId="1804" xr:uid="{00000000-0005-0000-0000-0000B9060000}"/>
    <cellStyle name="Normal 3 17 4 2" xfId="12009" xr:uid="{00000000-0005-0000-0000-0000C2280000}"/>
    <cellStyle name="Normal 3 17 5" xfId="1805" xr:uid="{00000000-0005-0000-0000-0000BA060000}"/>
    <cellStyle name="Normal 3 17 5 2" xfId="12010" xr:uid="{00000000-0005-0000-0000-0000C4280000}"/>
    <cellStyle name="Normal 3 17 6" xfId="1806" xr:uid="{00000000-0005-0000-0000-0000BB060000}"/>
    <cellStyle name="Normal 3 17 6 2" xfId="12011" xr:uid="{00000000-0005-0000-0000-0000C6280000}"/>
    <cellStyle name="Normal 3 17 7" xfId="1807" xr:uid="{00000000-0005-0000-0000-0000BC060000}"/>
    <cellStyle name="Normal 3 17 7 2" xfId="12012" xr:uid="{00000000-0005-0000-0000-0000C8280000}"/>
    <cellStyle name="Normal 3 17 8" xfId="1808" xr:uid="{00000000-0005-0000-0000-0000BD060000}"/>
    <cellStyle name="Normal 3 17 8 2" xfId="12013" xr:uid="{00000000-0005-0000-0000-0000CA280000}"/>
    <cellStyle name="Normal 3 17 9" xfId="1809" xr:uid="{00000000-0005-0000-0000-0000BE060000}"/>
    <cellStyle name="Normal 3 17 9 2" xfId="12014" xr:uid="{00000000-0005-0000-0000-0000CC280000}"/>
    <cellStyle name="Normal 3 18" xfId="1810" xr:uid="{00000000-0005-0000-0000-0000BF060000}"/>
    <cellStyle name="Normal 3 18 10" xfId="1811" xr:uid="{00000000-0005-0000-0000-0000C0060000}"/>
    <cellStyle name="Normal 3 18 10 2" xfId="12015" xr:uid="{00000000-0005-0000-0000-0000CF280000}"/>
    <cellStyle name="Normal 3 18 11" xfId="1812" xr:uid="{00000000-0005-0000-0000-0000C1060000}"/>
    <cellStyle name="Normal 3 18 11 2" xfId="12016" xr:uid="{00000000-0005-0000-0000-0000D1280000}"/>
    <cellStyle name="Normal 3 18 12" xfId="1813" xr:uid="{00000000-0005-0000-0000-0000C2060000}"/>
    <cellStyle name="Normal 3 18 12 2" xfId="12017" xr:uid="{00000000-0005-0000-0000-0000D3280000}"/>
    <cellStyle name="Normal 3 18 13" xfId="1814" xr:uid="{00000000-0005-0000-0000-0000C3060000}"/>
    <cellStyle name="Normal 3 18 13 2" xfId="12018" xr:uid="{00000000-0005-0000-0000-0000D5280000}"/>
    <cellStyle name="Normal 3 18 14" xfId="1815" xr:uid="{00000000-0005-0000-0000-0000C4060000}"/>
    <cellStyle name="Normal 3 18 14 2" xfId="12019" xr:uid="{00000000-0005-0000-0000-0000D7280000}"/>
    <cellStyle name="Normal 3 18 15" xfId="1816" xr:uid="{00000000-0005-0000-0000-0000C5060000}"/>
    <cellStyle name="Normal 3 18 15 2" xfId="12020" xr:uid="{00000000-0005-0000-0000-0000D9280000}"/>
    <cellStyle name="Normal 3 18 16" xfId="1817" xr:uid="{00000000-0005-0000-0000-0000C6060000}"/>
    <cellStyle name="Normal 3 18 16 2" xfId="12021" xr:uid="{00000000-0005-0000-0000-0000DB280000}"/>
    <cellStyle name="Normal 3 18 17" xfId="1818" xr:uid="{00000000-0005-0000-0000-0000C7060000}"/>
    <cellStyle name="Normal 3 18 17 2" xfId="12022" xr:uid="{00000000-0005-0000-0000-0000DD280000}"/>
    <cellStyle name="Normal 3 18 18" xfId="1819" xr:uid="{00000000-0005-0000-0000-0000C8060000}"/>
    <cellStyle name="Normal 3 18 18 2" xfId="12023" xr:uid="{00000000-0005-0000-0000-0000DF280000}"/>
    <cellStyle name="Normal 3 18 19" xfId="1820" xr:uid="{00000000-0005-0000-0000-0000C9060000}"/>
    <cellStyle name="Normal 3 18 19 2" xfId="12024" xr:uid="{00000000-0005-0000-0000-0000E1280000}"/>
    <cellStyle name="Normal 3 18 2" xfId="1821" xr:uid="{00000000-0005-0000-0000-0000CA060000}"/>
    <cellStyle name="Normal 3 18 2 2" xfId="12025" xr:uid="{00000000-0005-0000-0000-0000E3280000}"/>
    <cellStyle name="Normal 3 18 20" xfId="1822" xr:uid="{00000000-0005-0000-0000-0000CB060000}"/>
    <cellStyle name="Normal 3 18 20 2" xfId="12026" xr:uid="{00000000-0005-0000-0000-0000E5280000}"/>
    <cellStyle name="Normal 3 18 21" xfId="1823" xr:uid="{00000000-0005-0000-0000-0000CC060000}"/>
    <cellStyle name="Normal 3 18 21 2" xfId="12027" xr:uid="{00000000-0005-0000-0000-0000E7280000}"/>
    <cellStyle name="Normal 3 18 22" xfId="1824" xr:uid="{00000000-0005-0000-0000-0000CD060000}"/>
    <cellStyle name="Normal 3 18 22 2" xfId="12028" xr:uid="{00000000-0005-0000-0000-0000E9280000}"/>
    <cellStyle name="Normal 3 18 23" xfId="1825" xr:uid="{00000000-0005-0000-0000-0000CE060000}"/>
    <cellStyle name="Normal 3 18 23 2" xfId="12029" xr:uid="{00000000-0005-0000-0000-0000EB280000}"/>
    <cellStyle name="Normal 3 18 24" xfId="12030" xr:uid="{00000000-0005-0000-0000-0000EC280000}"/>
    <cellStyle name="Normal 3 18 3" xfId="1826" xr:uid="{00000000-0005-0000-0000-0000CF060000}"/>
    <cellStyle name="Normal 3 18 3 2" xfId="12031" xr:uid="{00000000-0005-0000-0000-0000EE280000}"/>
    <cellStyle name="Normal 3 18 4" xfId="1827" xr:uid="{00000000-0005-0000-0000-0000D0060000}"/>
    <cellStyle name="Normal 3 18 4 2" xfId="12032" xr:uid="{00000000-0005-0000-0000-0000F0280000}"/>
    <cellStyle name="Normal 3 18 5" xfId="1828" xr:uid="{00000000-0005-0000-0000-0000D1060000}"/>
    <cellStyle name="Normal 3 18 5 2" xfId="12033" xr:uid="{00000000-0005-0000-0000-0000F2280000}"/>
    <cellStyle name="Normal 3 18 6" xfId="1829" xr:uid="{00000000-0005-0000-0000-0000D2060000}"/>
    <cellStyle name="Normal 3 18 6 2" xfId="12034" xr:uid="{00000000-0005-0000-0000-0000F4280000}"/>
    <cellStyle name="Normal 3 18 7" xfId="1830" xr:uid="{00000000-0005-0000-0000-0000D3060000}"/>
    <cellStyle name="Normal 3 18 7 2" xfId="12035" xr:uid="{00000000-0005-0000-0000-0000F6280000}"/>
    <cellStyle name="Normal 3 18 8" xfId="1831" xr:uid="{00000000-0005-0000-0000-0000D4060000}"/>
    <cellStyle name="Normal 3 18 8 2" xfId="12036" xr:uid="{00000000-0005-0000-0000-0000F8280000}"/>
    <cellStyle name="Normal 3 18 9" xfId="1832" xr:uid="{00000000-0005-0000-0000-0000D5060000}"/>
    <cellStyle name="Normal 3 18 9 2" xfId="12037" xr:uid="{00000000-0005-0000-0000-0000FA280000}"/>
    <cellStyle name="Normal 3 19" xfId="1833" xr:uid="{00000000-0005-0000-0000-0000D6060000}"/>
    <cellStyle name="Normal 3 19 10" xfId="1834" xr:uid="{00000000-0005-0000-0000-0000D7060000}"/>
    <cellStyle name="Normal 3 19 10 2" xfId="12038" xr:uid="{00000000-0005-0000-0000-0000FD280000}"/>
    <cellStyle name="Normal 3 19 11" xfId="1835" xr:uid="{00000000-0005-0000-0000-0000D8060000}"/>
    <cellStyle name="Normal 3 19 11 2" xfId="12039" xr:uid="{00000000-0005-0000-0000-0000FF280000}"/>
    <cellStyle name="Normal 3 19 12" xfId="1836" xr:uid="{00000000-0005-0000-0000-0000D9060000}"/>
    <cellStyle name="Normal 3 19 12 2" xfId="12040" xr:uid="{00000000-0005-0000-0000-000001290000}"/>
    <cellStyle name="Normal 3 19 13" xfId="1837" xr:uid="{00000000-0005-0000-0000-0000DA060000}"/>
    <cellStyle name="Normal 3 19 13 2" xfId="12041" xr:uid="{00000000-0005-0000-0000-000003290000}"/>
    <cellStyle name="Normal 3 19 14" xfId="1838" xr:uid="{00000000-0005-0000-0000-0000DB060000}"/>
    <cellStyle name="Normal 3 19 14 2" xfId="12042" xr:uid="{00000000-0005-0000-0000-000005290000}"/>
    <cellStyle name="Normal 3 19 15" xfId="1839" xr:uid="{00000000-0005-0000-0000-0000DC060000}"/>
    <cellStyle name="Normal 3 19 15 2" xfId="12043" xr:uid="{00000000-0005-0000-0000-000007290000}"/>
    <cellStyle name="Normal 3 19 16" xfId="1840" xr:uid="{00000000-0005-0000-0000-0000DD060000}"/>
    <cellStyle name="Normal 3 19 16 2" xfId="12044" xr:uid="{00000000-0005-0000-0000-000009290000}"/>
    <cellStyle name="Normal 3 19 17" xfId="1841" xr:uid="{00000000-0005-0000-0000-0000DE060000}"/>
    <cellStyle name="Normal 3 19 17 2" xfId="12045" xr:uid="{00000000-0005-0000-0000-00000B290000}"/>
    <cellStyle name="Normal 3 19 18" xfId="1842" xr:uid="{00000000-0005-0000-0000-0000DF060000}"/>
    <cellStyle name="Normal 3 19 18 2" xfId="12046" xr:uid="{00000000-0005-0000-0000-00000D290000}"/>
    <cellStyle name="Normal 3 19 19" xfId="1843" xr:uid="{00000000-0005-0000-0000-0000E0060000}"/>
    <cellStyle name="Normal 3 19 19 2" xfId="12047" xr:uid="{00000000-0005-0000-0000-00000F290000}"/>
    <cellStyle name="Normal 3 19 2" xfId="1844" xr:uid="{00000000-0005-0000-0000-0000E1060000}"/>
    <cellStyle name="Normal 3 19 2 2" xfId="12048" xr:uid="{00000000-0005-0000-0000-000011290000}"/>
    <cellStyle name="Normal 3 19 20" xfId="1845" xr:uid="{00000000-0005-0000-0000-0000E2060000}"/>
    <cellStyle name="Normal 3 19 20 2" xfId="12049" xr:uid="{00000000-0005-0000-0000-000013290000}"/>
    <cellStyle name="Normal 3 19 21" xfId="1846" xr:uid="{00000000-0005-0000-0000-0000E3060000}"/>
    <cellStyle name="Normal 3 19 21 2" xfId="12050" xr:uid="{00000000-0005-0000-0000-000015290000}"/>
    <cellStyle name="Normal 3 19 22" xfId="1847" xr:uid="{00000000-0005-0000-0000-0000E4060000}"/>
    <cellStyle name="Normal 3 19 22 2" xfId="12051" xr:uid="{00000000-0005-0000-0000-000017290000}"/>
    <cellStyle name="Normal 3 19 23" xfId="1848" xr:uid="{00000000-0005-0000-0000-0000E5060000}"/>
    <cellStyle name="Normal 3 19 23 2" xfId="12052" xr:uid="{00000000-0005-0000-0000-000019290000}"/>
    <cellStyle name="Normal 3 19 24" xfId="12053" xr:uid="{00000000-0005-0000-0000-00001A290000}"/>
    <cellStyle name="Normal 3 19 3" xfId="1849" xr:uid="{00000000-0005-0000-0000-0000E6060000}"/>
    <cellStyle name="Normal 3 19 3 2" xfId="12054" xr:uid="{00000000-0005-0000-0000-00001C290000}"/>
    <cellStyle name="Normal 3 19 4" xfId="1850" xr:uid="{00000000-0005-0000-0000-0000E7060000}"/>
    <cellStyle name="Normal 3 19 4 2" xfId="12055" xr:uid="{00000000-0005-0000-0000-00001E290000}"/>
    <cellStyle name="Normal 3 19 5" xfId="1851" xr:uid="{00000000-0005-0000-0000-0000E8060000}"/>
    <cellStyle name="Normal 3 19 5 2" xfId="12056" xr:uid="{00000000-0005-0000-0000-000020290000}"/>
    <cellStyle name="Normal 3 19 6" xfId="1852" xr:uid="{00000000-0005-0000-0000-0000E9060000}"/>
    <cellStyle name="Normal 3 19 6 2" xfId="12057" xr:uid="{00000000-0005-0000-0000-000022290000}"/>
    <cellStyle name="Normal 3 19 7" xfId="1853" xr:uid="{00000000-0005-0000-0000-0000EA060000}"/>
    <cellStyle name="Normal 3 19 7 2" xfId="12058" xr:uid="{00000000-0005-0000-0000-000024290000}"/>
    <cellStyle name="Normal 3 19 8" xfId="1854" xr:uid="{00000000-0005-0000-0000-0000EB060000}"/>
    <cellStyle name="Normal 3 19 8 2" xfId="12059" xr:uid="{00000000-0005-0000-0000-000026290000}"/>
    <cellStyle name="Normal 3 19 9" xfId="1855" xr:uid="{00000000-0005-0000-0000-0000EC060000}"/>
    <cellStyle name="Normal 3 19 9 2" xfId="12060" xr:uid="{00000000-0005-0000-0000-000028290000}"/>
    <cellStyle name="Normal 3 2" xfId="1856" xr:uid="{00000000-0005-0000-0000-0000ED060000}"/>
    <cellStyle name="Normal 3 2 10" xfId="1857" xr:uid="{00000000-0005-0000-0000-0000EE060000}"/>
    <cellStyle name="Normal 3 2 10 2" xfId="12061" xr:uid="{00000000-0005-0000-0000-00002B290000}"/>
    <cellStyle name="Normal 3 2 11" xfId="1858" xr:uid="{00000000-0005-0000-0000-0000EF060000}"/>
    <cellStyle name="Normal 3 2 11 2" xfId="12062" xr:uid="{00000000-0005-0000-0000-00002D290000}"/>
    <cellStyle name="Normal 3 2 12" xfId="1859" xr:uid="{00000000-0005-0000-0000-0000F0060000}"/>
    <cellStyle name="Normal 3 2 12 2" xfId="12063" xr:uid="{00000000-0005-0000-0000-00002F290000}"/>
    <cellStyle name="Normal 3 2 13" xfId="1860" xr:uid="{00000000-0005-0000-0000-0000F1060000}"/>
    <cellStyle name="Normal 3 2 13 2" xfId="12064" xr:uid="{00000000-0005-0000-0000-000031290000}"/>
    <cellStyle name="Normal 3 2 14" xfId="1861" xr:uid="{00000000-0005-0000-0000-0000F2060000}"/>
    <cellStyle name="Normal 3 2 14 2" xfId="12065" xr:uid="{00000000-0005-0000-0000-000033290000}"/>
    <cellStyle name="Normal 3 2 15" xfId="1862" xr:uid="{00000000-0005-0000-0000-0000F3060000}"/>
    <cellStyle name="Normal 3 2 15 2" xfId="12066" xr:uid="{00000000-0005-0000-0000-000035290000}"/>
    <cellStyle name="Normal 3 2 16" xfId="1863" xr:uid="{00000000-0005-0000-0000-0000F4060000}"/>
    <cellStyle name="Normal 3 2 16 2" xfId="12067" xr:uid="{00000000-0005-0000-0000-000037290000}"/>
    <cellStyle name="Normal 3 2 17" xfId="1864" xr:uid="{00000000-0005-0000-0000-0000F5060000}"/>
    <cellStyle name="Normal 3 2 17 2" xfId="12068" xr:uid="{00000000-0005-0000-0000-000039290000}"/>
    <cellStyle name="Normal 3 2 18" xfId="1865" xr:uid="{00000000-0005-0000-0000-0000F6060000}"/>
    <cellStyle name="Normal 3 2 18 2" xfId="12069" xr:uid="{00000000-0005-0000-0000-00003B290000}"/>
    <cellStyle name="Normal 3 2 19" xfId="1866" xr:uid="{00000000-0005-0000-0000-0000F7060000}"/>
    <cellStyle name="Normal 3 2 19 2" xfId="12070" xr:uid="{00000000-0005-0000-0000-00003D290000}"/>
    <cellStyle name="Normal 3 2 2" xfId="1867" xr:uid="{00000000-0005-0000-0000-0000F8060000}"/>
    <cellStyle name="Normal 3 2 2 10" xfId="1868" xr:uid="{00000000-0005-0000-0000-0000F9060000}"/>
    <cellStyle name="Normal 3 2 2 10 2" xfId="12071" xr:uid="{00000000-0005-0000-0000-000040290000}"/>
    <cellStyle name="Normal 3 2 2 11" xfId="1869" xr:uid="{00000000-0005-0000-0000-0000FA060000}"/>
    <cellStyle name="Normal 3 2 2 11 2" xfId="12072" xr:uid="{00000000-0005-0000-0000-000042290000}"/>
    <cellStyle name="Normal 3 2 2 12" xfId="1870" xr:uid="{00000000-0005-0000-0000-0000FB060000}"/>
    <cellStyle name="Normal 3 2 2 12 2" xfId="12073" xr:uid="{00000000-0005-0000-0000-000044290000}"/>
    <cellStyle name="Normal 3 2 2 13" xfId="1871" xr:uid="{00000000-0005-0000-0000-0000FC060000}"/>
    <cellStyle name="Normal 3 2 2 13 2" xfId="12074" xr:uid="{00000000-0005-0000-0000-000046290000}"/>
    <cellStyle name="Normal 3 2 2 14" xfId="1872" xr:uid="{00000000-0005-0000-0000-0000FD060000}"/>
    <cellStyle name="Normal 3 2 2 14 2" xfId="12075" xr:uid="{00000000-0005-0000-0000-000048290000}"/>
    <cellStyle name="Normal 3 2 2 15" xfId="1873" xr:uid="{00000000-0005-0000-0000-0000FE060000}"/>
    <cellStyle name="Normal 3 2 2 15 2" xfId="12076" xr:uid="{00000000-0005-0000-0000-00004A290000}"/>
    <cellStyle name="Normal 3 2 2 16" xfId="1874" xr:uid="{00000000-0005-0000-0000-0000FF060000}"/>
    <cellStyle name="Normal 3 2 2 16 2" xfId="12077" xr:uid="{00000000-0005-0000-0000-00004C290000}"/>
    <cellStyle name="Normal 3 2 2 17" xfId="1875" xr:uid="{00000000-0005-0000-0000-000000070000}"/>
    <cellStyle name="Normal 3 2 2 17 2" xfId="12078" xr:uid="{00000000-0005-0000-0000-00004E290000}"/>
    <cellStyle name="Normal 3 2 2 18" xfId="1876" xr:uid="{00000000-0005-0000-0000-000001070000}"/>
    <cellStyle name="Normal 3 2 2 18 2" xfId="12079" xr:uid="{00000000-0005-0000-0000-000050290000}"/>
    <cellStyle name="Normal 3 2 2 19" xfId="1877" xr:uid="{00000000-0005-0000-0000-000002070000}"/>
    <cellStyle name="Normal 3 2 2 19 2" xfId="12080" xr:uid="{00000000-0005-0000-0000-000052290000}"/>
    <cellStyle name="Normal 3 2 2 2" xfId="1878" xr:uid="{00000000-0005-0000-0000-000003070000}"/>
    <cellStyle name="Normal 3 2 2 2 2" xfId="12081" xr:uid="{00000000-0005-0000-0000-000054290000}"/>
    <cellStyle name="Normal 3 2 2 20" xfId="1879" xr:uid="{00000000-0005-0000-0000-000004070000}"/>
    <cellStyle name="Normal 3 2 2 20 2" xfId="12082" xr:uid="{00000000-0005-0000-0000-000056290000}"/>
    <cellStyle name="Normal 3 2 2 21" xfId="1880" xr:uid="{00000000-0005-0000-0000-000005070000}"/>
    <cellStyle name="Normal 3 2 2 21 2" xfId="12083" xr:uid="{00000000-0005-0000-0000-000058290000}"/>
    <cellStyle name="Normal 3 2 2 22" xfId="1881" xr:uid="{00000000-0005-0000-0000-000006070000}"/>
    <cellStyle name="Normal 3 2 2 22 2" xfId="12084" xr:uid="{00000000-0005-0000-0000-00005A290000}"/>
    <cellStyle name="Normal 3 2 2 23" xfId="1882" xr:uid="{00000000-0005-0000-0000-000007070000}"/>
    <cellStyle name="Normal 3 2 2 23 2" xfId="12085" xr:uid="{00000000-0005-0000-0000-00005C290000}"/>
    <cellStyle name="Normal 3 2 2 24" xfId="1883" xr:uid="{00000000-0005-0000-0000-000008070000}"/>
    <cellStyle name="Normal 3 2 2 24 2" xfId="12086" xr:uid="{00000000-0005-0000-0000-00005E290000}"/>
    <cellStyle name="Normal 3 2 2 24 3" xfId="12087" xr:uid="{00000000-0005-0000-0000-00005F290000}"/>
    <cellStyle name="Normal 3 2 2 25" xfId="1884" xr:uid="{00000000-0005-0000-0000-000009070000}"/>
    <cellStyle name="Normal 3 2 2 25 2" xfId="12088" xr:uid="{00000000-0005-0000-0000-000061290000}"/>
    <cellStyle name="Normal 3 2 2 25 3" xfId="12089" xr:uid="{00000000-0005-0000-0000-000062290000}"/>
    <cellStyle name="Normal 3 2 2 26" xfId="1885" xr:uid="{00000000-0005-0000-0000-00000A070000}"/>
    <cellStyle name="Normal 3 2 2 26 2" xfId="12090" xr:uid="{00000000-0005-0000-0000-000064290000}"/>
    <cellStyle name="Normal 3 2 2 26 3" xfId="12091" xr:uid="{00000000-0005-0000-0000-000065290000}"/>
    <cellStyle name="Normal 3 2 2 27" xfId="1886" xr:uid="{00000000-0005-0000-0000-00000B070000}"/>
    <cellStyle name="Normal 3 2 2 27 2" xfId="12092" xr:uid="{00000000-0005-0000-0000-000067290000}"/>
    <cellStyle name="Normal 3 2 2 27 3" xfId="12093" xr:uid="{00000000-0005-0000-0000-000068290000}"/>
    <cellStyle name="Normal 3 2 2 28" xfId="1887" xr:uid="{00000000-0005-0000-0000-00000C070000}"/>
    <cellStyle name="Normal 3 2 2 28 2" xfId="12094" xr:uid="{00000000-0005-0000-0000-00006A290000}"/>
    <cellStyle name="Normal 3 2 2 28 3" xfId="12095" xr:uid="{00000000-0005-0000-0000-00006B290000}"/>
    <cellStyle name="Normal 3 2 2 29" xfId="1888" xr:uid="{00000000-0005-0000-0000-00000D070000}"/>
    <cellStyle name="Normal 3 2 2 29 2" xfId="12096" xr:uid="{00000000-0005-0000-0000-00006D290000}"/>
    <cellStyle name="Normal 3 2 2 29 3" xfId="12097" xr:uid="{00000000-0005-0000-0000-00006E290000}"/>
    <cellStyle name="Normal 3 2 2 3" xfId="1889" xr:uid="{00000000-0005-0000-0000-00000E070000}"/>
    <cellStyle name="Normal 3 2 2 3 2" xfId="12098" xr:uid="{00000000-0005-0000-0000-000070290000}"/>
    <cellStyle name="Normal 3 2 2 3 3" xfId="12099" xr:uid="{00000000-0005-0000-0000-000071290000}"/>
    <cellStyle name="Normal 3 2 2 30" xfId="1890" xr:uid="{00000000-0005-0000-0000-00000F070000}"/>
    <cellStyle name="Normal 3 2 2 30 2" xfId="12100" xr:uid="{00000000-0005-0000-0000-000073290000}"/>
    <cellStyle name="Normal 3 2 2 30 3" xfId="12101" xr:uid="{00000000-0005-0000-0000-000074290000}"/>
    <cellStyle name="Normal 3 2 2 31" xfId="1891" xr:uid="{00000000-0005-0000-0000-000010070000}"/>
    <cellStyle name="Normal 3 2 2 31 2" xfId="12102" xr:uid="{00000000-0005-0000-0000-000076290000}"/>
    <cellStyle name="Normal 3 2 2 31 3" xfId="12103" xr:uid="{00000000-0005-0000-0000-000077290000}"/>
    <cellStyle name="Normal 3 2 2 32" xfId="1892" xr:uid="{00000000-0005-0000-0000-000011070000}"/>
    <cellStyle name="Normal 3 2 2 32 2" xfId="12104" xr:uid="{00000000-0005-0000-0000-000079290000}"/>
    <cellStyle name="Normal 3 2 2 32 3" xfId="12105" xr:uid="{00000000-0005-0000-0000-00007A290000}"/>
    <cellStyle name="Normal 3 2 2 33" xfId="1893" xr:uid="{00000000-0005-0000-0000-000012070000}"/>
    <cellStyle name="Normal 3 2 2 33 2" xfId="12106" xr:uid="{00000000-0005-0000-0000-00007C290000}"/>
    <cellStyle name="Normal 3 2 2 33 3" xfId="12107" xr:uid="{00000000-0005-0000-0000-00007D290000}"/>
    <cellStyle name="Normal 3 2 2 34" xfId="12108" xr:uid="{00000000-0005-0000-0000-00007E290000}"/>
    <cellStyle name="Normal 3 2 2 34 2" xfId="12109" xr:uid="{00000000-0005-0000-0000-00007F290000}"/>
    <cellStyle name="Normal 3 2 2 34 3" xfId="12110" xr:uid="{00000000-0005-0000-0000-000080290000}"/>
    <cellStyle name="Normal 3 2 2 34 4" xfId="12111" xr:uid="{00000000-0005-0000-0000-000081290000}"/>
    <cellStyle name="Normal 3 2 2 35" xfId="5363" xr:uid="{00000000-0005-0000-0000-00003E290000}"/>
    <cellStyle name="Normal 3 2 2 4" xfId="1894" xr:uid="{00000000-0005-0000-0000-000013070000}"/>
    <cellStyle name="Normal 3 2 2 4 2" xfId="12112" xr:uid="{00000000-0005-0000-0000-000083290000}"/>
    <cellStyle name="Normal 3 2 2 4 3" xfId="12113" xr:uid="{00000000-0005-0000-0000-000084290000}"/>
    <cellStyle name="Normal 3 2 2 5" xfId="1895" xr:uid="{00000000-0005-0000-0000-000014070000}"/>
    <cellStyle name="Normal 3 2 2 5 2" xfId="12114" xr:uid="{00000000-0005-0000-0000-000086290000}"/>
    <cellStyle name="Normal 3 2 2 5 3" xfId="12115" xr:uid="{00000000-0005-0000-0000-000087290000}"/>
    <cellStyle name="Normal 3 2 2 6" xfId="1896" xr:uid="{00000000-0005-0000-0000-000015070000}"/>
    <cellStyle name="Normal 3 2 2 6 2" xfId="12116" xr:uid="{00000000-0005-0000-0000-000089290000}"/>
    <cellStyle name="Normal 3 2 2 6 3" xfId="12117" xr:uid="{00000000-0005-0000-0000-00008A290000}"/>
    <cellStyle name="Normal 3 2 2 7" xfId="1897" xr:uid="{00000000-0005-0000-0000-000016070000}"/>
    <cellStyle name="Normal 3 2 2 7 2" xfId="12118" xr:uid="{00000000-0005-0000-0000-00008C290000}"/>
    <cellStyle name="Normal 3 2 2 7 3" xfId="12119" xr:uid="{00000000-0005-0000-0000-00008D290000}"/>
    <cellStyle name="Normal 3 2 2 8" xfId="1898" xr:uid="{00000000-0005-0000-0000-000017070000}"/>
    <cellStyle name="Normal 3 2 2 8 2" xfId="12120" xr:uid="{00000000-0005-0000-0000-00008F290000}"/>
    <cellStyle name="Normal 3 2 2 8 3" xfId="12121" xr:uid="{00000000-0005-0000-0000-000090290000}"/>
    <cellStyle name="Normal 3 2 2 9" xfId="1899" xr:uid="{00000000-0005-0000-0000-000018070000}"/>
    <cellStyle name="Normal 3 2 2 9 2" xfId="12122" xr:uid="{00000000-0005-0000-0000-000092290000}"/>
    <cellStyle name="Normal 3 2 2 9 3" xfId="12123" xr:uid="{00000000-0005-0000-0000-000093290000}"/>
    <cellStyle name="Normal 3 2 20" xfId="1900" xr:uid="{00000000-0005-0000-0000-000019070000}"/>
    <cellStyle name="Normal 3 2 20 2" xfId="12124" xr:uid="{00000000-0005-0000-0000-000095290000}"/>
    <cellStyle name="Normal 3 2 20 3" xfId="12125" xr:uid="{00000000-0005-0000-0000-000096290000}"/>
    <cellStyle name="Normal 3 2 21" xfId="1901" xr:uid="{00000000-0005-0000-0000-00001A070000}"/>
    <cellStyle name="Normal 3 2 21 2" xfId="12126" xr:uid="{00000000-0005-0000-0000-000098290000}"/>
    <cellStyle name="Normal 3 2 21 3" xfId="12127" xr:uid="{00000000-0005-0000-0000-000099290000}"/>
    <cellStyle name="Normal 3 2 22" xfId="1902" xr:uid="{00000000-0005-0000-0000-00001B070000}"/>
    <cellStyle name="Normal 3 2 22 2" xfId="12128" xr:uid="{00000000-0005-0000-0000-00009B290000}"/>
    <cellStyle name="Normal 3 2 22 3" xfId="12129" xr:uid="{00000000-0005-0000-0000-00009C290000}"/>
    <cellStyle name="Normal 3 2 23" xfId="1903" xr:uid="{00000000-0005-0000-0000-00001C070000}"/>
    <cellStyle name="Normal 3 2 23 2" xfId="12130" xr:uid="{00000000-0005-0000-0000-00009E290000}"/>
    <cellStyle name="Normal 3 2 23 3" xfId="12131" xr:uid="{00000000-0005-0000-0000-00009F290000}"/>
    <cellStyle name="Normal 3 2 24" xfId="1904" xr:uid="{00000000-0005-0000-0000-00001D070000}"/>
    <cellStyle name="Normal 3 2 24 2" xfId="12132" xr:uid="{00000000-0005-0000-0000-0000A1290000}"/>
    <cellStyle name="Normal 3 2 24 3" xfId="12133" xr:uid="{00000000-0005-0000-0000-0000A2290000}"/>
    <cellStyle name="Normal 3 2 25" xfId="1905" xr:uid="{00000000-0005-0000-0000-00001E070000}"/>
    <cellStyle name="Normal 3 2 25 2" xfId="12134" xr:uid="{00000000-0005-0000-0000-0000A4290000}"/>
    <cellStyle name="Normal 3 2 25 3" xfId="12135" xr:uid="{00000000-0005-0000-0000-0000A5290000}"/>
    <cellStyle name="Normal 3 2 26" xfId="1906" xr:uid="{00000000-0005-0000-0000-00001F070000}"/>
    <cellStyle name="Normal 3 2 26 2" xfId="12136" xr:uid="{00000000-0005-0000-0000-0000A7290000}"/>
    <cellStyle name="Normal 3 2 26 3" xfId="12137" xr:uid="{00000000-0005-0000-0000-0000A8290000}"/>
    <cellStyle name="Normal 3 2 27" xfId="1907" xr:uid="{00000000-0005-0000-0000-000020070000}"/>
    <cellStyle name="Normal 3 2 27 2" xfId="12138" xr:uid="{00000000-0005-0000-0000-0000AA290000}"/>
    <cellStyle name="Normal 3 2 27 3" xfId="12139" xr:uid="{00000000-0005-0000-0000-0000AB290000}"/>
    <cellStyle name="Normal 3 2 28" xfId="1908" xr:uid="{00000000-0005-0000-0000-000021070000}"/>
    <cellStyle name="Normal 3 2 28 2" xfId="12140" xr:uid="{00000000-0005-0000-0000-0000AD290000}"/>
    <cellStyle name="Normal 3 2 28 3" xfId="12141" xr:uid="{00000000-0005-0000-0000-0000AE290000}"/>
    <cellStyle name="Normal 3 2 29" xfId="1909" xr:uid="{00000000-0005-0000-0000-000022070000}"/>
    <cellStyle name="Normal 3 2 29 2" xfId="12142" xr:uid="{00000000-0005-0000-0000-0000B0290000}"/>
    <cellStyle name="Normal 3 2 29 3" xfId="12143" xr:uid="{00000000-0005-0000-0000-0000B1290000}"/>
    <cellStyle name="Normal 3 2 3" xfId="1910" xr:uid="{00000000-0005-0000-0000-000023070000}"/>
    <cellStyle name="Normal 3 2 3 2" xfId="12144" xr:uid="{00000000-0005-0000-0000-0000B3290000}"/>
    <cellStyle name="Normal 3 2 3 3" xfId="12145" xr:uid="{00000000-0005-0000-0000-0000B4290000}"/>
    <cellStyle name="Normal 3 2 30" xfId="1911" xr:uid="{00000000-0005-0000-0000-000024070000}"/>
    <cellStyle name="Normal 3 2 30 2" xfId="12146" xr:uid="{00000000-0005-0000-0000-0000B6290000}"/>
    <cellStyle name="Normal 3 2 30 3" xfId="12147" xr:uid="{00000000-0005-0000-0000-0000B7290000}"/>
    <cellStyle name="Normal 3 2 31" xfId="1912" xr:uid="{00000000-0005-0000-0000-000025070000}"/>
    <cellStyle name="Normal 3 2 31 2" xfId="12148" xr:uid="{00000000-0005-0000-0000-0000B9290000}"/>
    <cellStyle name="Normal 3 2 31 3" xfId="12149" xr:uid="{00000000-0005-0000-0000-0000BA290000}"/>
    <cellStyle name="Normal 3 2 32" xfId="1913" xr:uid="{00000000-0005-0000-0000-000026070000}"/>
    <cellStyle name="Normal 3 2 32 2" xfId="12150" xr:uid="{00000000-0005-0000-0000-0000BC290000}"/>
    <cellStyle name="Normal 3 2 32 3" xfId="12151" xr:uid="{00000000-0005-0000-0000-0000BD290000}"/>
    <cellStyle name="Normal 3 2 33" xfId="1914" xr:uid="{00000000-0005-0000-0000-000027070000}"/>
    <cellStyle name="Normal 3 2 33 2" xfId="12152" xr:uid="{00000000-0005-0000-0000-0000BF290000}"/>
    <cellStyle name="Normal 3 2 33 3" xfId="12153" xr:uid="{00000000-0005-0000-0000-0000C0290000}"/>
    <cellStyle name="Normal 3 2 34" xfId="1915" xr:uid="{00000000-0005-0000-0000-000028070000}"/>
    <cellStyle name="Normal 3 2 34 2" xfId="12154" xr:uid="{00000000-0005-0000-0000-0000C2290000}"/>
    <cellStyle name="Normal 3 2 34 3" xfId="12155" xr:uid="{00000000-0005-0000-0000-0000C3290000}"/>
    <cellStyle name="Normal 3 2 35" xfId="1916" xr:uid="{00000000-0005-0000-0000-000029070000}"/>
    <cellStyle name="Normal 3 2 35 2" xfId="12156" xr:uid="{00000000-0005-0000-0000-0000C5290000}"/>
    <cellStyle name="Normal 3 2 35 3" xfId="12157" xr:uid="{00000000-0005-0000-0000-0000C6290000}"/>
    <cellStyle name="Normal 3 2 36" xfId="1917" xr:uid="{00000000-0005-0000-0000-00002A070000}"/>
    <cellStyle name="Normal 3 2 36 2" xfId="12158" xr:uid="{00000000-0005-0000-0000-0000C8290000}"/>
    <cellStyle name="Normal 3 2 36 3" xfId="12159" xr:uid="{00000000-0005-0000-0000-0000C9290000}"/>
    <cellStyle name="Normal 3 2 37" xfId="1918" xr:uid="{00000000-0005-0000-0000-00002B070000}"/>
    <cellStyle name="Normal 3 2 37 2" xfId="12160" xr:uid="{00000000-0005-0000-0000-0000CB290000}"/>
    <cellStyle name="Normal 3 2 37 3" xfId="12161" xr:uid="{00000000-0005-0000-0000-0000CC290000}"/>
    <cellStyle name="Normal 3 2 38" xfId="1919" xr:uid="{00000000-0005-0000-0000-00002C070000}"/>
    <cellStyle name="Normal 3 2 38 2" xfId="12162" xr:uid="{00000000-0005-0000-0000-0000CE290000}"/>
    <cellStyle name="Normal 3 2 38 3" xfId="12163" xr:uid="{00000000-0005-0000-0000-0000CF290000}"/>
    <cellStyle name="Normal 3 2 39" xfId="1920" xr:uid="{00000000-0005-0000-0000-00002D070000}"/>
    <cellStyle name="Normal 3 2 39 2" xfId="12164" xr:uid="{00000000-0005-0000-0000-0000D1290000}"/>
    <cellStyle name="Normal 3 2 39 3" xfId="12165" xr:uid="{00000000-0005-0000-0000-0000D2290000}"/>
    <cellStyle name="Normal 3 2 4" xfId="1921" xr:uid="{00000000-0005-0000-0000-00002E070000}"/>
    <cellStyle name="Normal 3 2 4 2" xfId="12166" xr:uid="{00000000-0005-0000-0000-0000D4290000}"/>
    <cellStyle name="Normal 3 2 4 3" xfId="12167" xr:uid="{00000000-0005-0000-0000-0000D5290000}"/>
    <cellStyle name="Normal 3 2 40" xfId="1922" xr:uid="{00000000-0005-0000-0000-00002F070000}"/>
    <cellStyle name="Normal 3 2 40 2" xfId="12168" xr:uid="{00000000-0005-0000-0000-0000D7290000}"/>
    <cellStyle name="Normal 3 2 40 3" xfId="12169" xr:uid="{00000000-0005-0000-0000-0000D8290000}"/>
    <cellStyle name="Normal 3 2 41" xfId="1923" xr:uid="{00000000-0005-0000-0000-000030070000}"/>
    <cellStyle name="Normal 3 2 41 2" xfId="12170" xr:uid="{00000000-0005-0000-0000-0000DA290000}"/>
    <cellStyle name="Normal 3 2 41 3" xfId="12171" xr:uid="{00000000-0005-0000-0000-0000DB290000}"/>
    <cellStyle name="Normal 3 2 42" xfId="1924" xr:uid="{00000000-0005-0000-0000-000031070000}"/>
    <cellStyle name="Normal 3 2 42 2" xfId="12172" xr:uid="{00000000-0005-0000-0000-0000DD290000}"/>
    <cellStyle name="Normal 3 2 42 3" xfId="12173" xr:uid="{00000000-0005-0000-0000-0000DE290000}"/>
    <cellStyle name="Normal 3 2 43" xfId="1925" xr:uid="{00000000-0005-0000-0000-000032070000}"/>
    <cellStyle name="Normal 3 2 43 2" xfId="12174" xr:uid="{00000000-0005-0000-0000-0000E0290000}"/>
    <cellStyle name="Normal 3 2 43 3" xfId="12175" xr:uid="{00000000-0005-0000-0000-0000E1290000}"/>
    <cellStyle name="Normal 3 2 44" xfId="1926" xr:uid="{00000000-0005-0000-0000-000033070000}"/>
    <cellStyle name="Normal 3 2 44 2" xfId="12176" xr:uid="{00000000-0005-0000-0000-0000E3290000}"/>
    <cellStyle name="Normal 3 2 44 3" xfId="12177" xr:uid="{00000000-0005-0000-0000-0000E4290000}"/>
    <cellStyle name="Normal 3 2 45" xfId="1927" xr:uid="{00000000-0005-0000-0000-000034070000}"/>
    <cellStyle name="Normal 3 2 45 2" xfId="12178" xr:uid="{00000000-0005-0000-0000-0000E6290000}"/>
    <cellStyle name="Normal 3 2 45 3" xfId="12179" xr:uid="{00000000-0005-0000-0000-0000E7290000}"/>
    <cellStyle name="Normal 3 2 46" xfId="1928" xr:uid="{00000000-0005-0000-0000-000035070000}"/>
    <cellStyle name="Normal 3 2 46 2" xfId="12180" xr:uid="{00000000-0005-0000-0000-0000E9290000}"/>
    <cellStyle name="Normal 3 2 46 3" xfId="12181" xr:uid="{00000000-0005-0000-0000-0000EA290000}"/>
    <cellStyle name="Normal 3 2 47" xfId="1929" xr:uid="{00000000-0005-0000-0000-000036070000}"/>
    <cellStyle name="Normal 3 2 47 2" xfId="12182" xr:uid="{00000000-0005-0000-0000-0000EC290000}"/>
    <cellStyle name="Normal 3 2 47 3" xfId="12183" xr:uid="{00000000-0005-0000-0000-0000ED290000}"/>
    <cellStyle name="Normal 3 2 48" xfId="1930" xr:uid="{00000000-0005-0000-0000-000037070000}"/>
    <cellStyle name="Normal 3 2 48 2" xfId="12184" xr:uid="{00000000-0005-0000-0000-0000EF290000}"/>
    <cellStyle name="Normal 3 2 48 3" xfId="12185" xr:uid="{00000000-0005-0000-0000-0000F0290000}"/>
    <cellStyle name="Normal 3 2 49" xfId="1931" xr:uid="{00000000-0005-0000-0000-000038070000}"/>
    <cellStyle name="Normal 3 2 49 2" xfId="12186" xr:uid="{00000000-0005-0000-0000-0000F2290000}"/>
    <cellStyle name="Normal 3 2 49 3" xfId="12187" xr:uid="{00000000-0005-0000-0000-0000F3290000}"/>
    <cellStyle name="Normal 3 2 5" xfId="1932" xr:uid="{00000000-0005-0000-0000-000039070000}"/>
    <cellStyle name="Normal 3 2 5 2" xfId="12188" xr:uid="{00000000-0005-0000-0000-0000F5290000}"/>
    <cellStyle name="Normal 3 2 5 3" xfId="12189" xr:uid="{00000000-0005-0000-0000-0000F6290000}"/>
    <cellStyle name="Normal 3 2 50" xfId="1933" xr:uid="{00000000-0005-0000-0000-00003A070000}"/>
    <cellStyle name="Normal 3 2 50 2" xfId="12190" xr:uid="{00000000-0005-0000-0000-0000F8290000}"/>
    <cellStyle name="Normal 3 2 50 3" xfId="12191" xr:uid="{00000000-0005-0000-0000-0000F9290000}"/>
    <cellStyle name="Normal 3 2 51" xfId="1934" xr:uid="{00000000-0005-0000-0000-00003B070000}"/>
    <cellStyle name="Normal 3 2 51 2" xfId="12192" xr:uid="{00000000-0005-0000-0000-0000FB290000}"/>
    <cellStyle name="Normal 3 2 51 3" xfId="12193" xr:uid="{00000000-0005-0000-0000-0000FC290000}"/>
    <cellStyle name="Normal 3 2 52" xfId="1935" xr:uid="{00000000-0005-0000-0000-00003C070000}"/>
    <cellStyle name="Normal 3 2 52 2" xfId="12194" xr:uid="{00000000-0005-0000-0000-0000FE290000}"/>
    <cellStyle name="Normal 3 2 52 3" xfId="12195" xr:uid="{00000000-0005-0000-0000-0000FF290000}"/>
    <cellStyle name="Normal 3 2 53" xfId="1936" xr:uid="{00000000-0005-0000-0000-00003D070000}"/>
    <cellStyle name="Normal 3 2 53 2" xfId="12196" xr:uid="{00000000-0005-0000-0000-0000012A0000}"/>
    <cellStyle name="Normal 3 2 53 3" xfId="12197" xr:uid="{00000000-0005-0000-0000-0000022A0000}"/>
    <cellStyle name="Normal 3 2 54" xfId="1937" xr:uid="{00000000-0005-0000-0000-00003E070000}"/>
    <cellStyle name="Normal 3 2 54 2" xfId="12198" xr:uid="{00000000-0005-0000-0000-0000042A0000}"/>
    <cellStyle name="Normal 3 2 54 3" xfId="12199" xr:uid="{00000000-0005-0000-0000-0000052A0000}"/>
    <cellStyle name="Normal 3 2 55" xfId="1938" xr:uid="{00000000-0005-0000-0000-00003F070000}"/>
    <cellStyle name="Normal 3 2 55 2" xfId="12200" xr:uid="{00000000-0005-0000-0000-0000072A0000}"/>
    <cellStyle name="Normal 3 2 55 3" xfId="12201" xr:uid="{00000000-0005-0000-0000-0000082A0000}"/>
    <cellStyle name="Normal 3 2 56" xfId="12202" xr:uid="{00000000-0005-0000-0000-0000092A0000}"/>
    <cellStyle name="Normal 3 2 56 2" xfId="12203" xr:uid="{00000000-0005-0000-0000-00000A2A0000}"/>
    <cellStyle name="Normal 3 2 56 3" xfId="12204" xr:uid="{00000000-0005-0000-0000-00000B2A0000}"/>
    <cellStyle name="Normal 3 2 56 4" xfId="12205" xr:uid="{00000000-0005-0000-0000-00000C2A0000}"/>
    <cellStyle name="Normal 3 2 57" xfId="12206" xr:uid="{00000000-0005-0000-0000-00000D2A0000}"/>
    <cellStyle name="Normal 3 2 57 2" xfId="12207" xr:uid="{00000000-0005-0000-0000-00000E2A0000}"/>
    <cellStyle name="Normal 3 2 58" xfId="12208" xr:uid="{00000000-0005-0000-0000-00000F2A0000}"/>
    <cellStyle name="Normal 3 2 59" xfId="5364" xr:uid="{00000000-0005-0000-0000-000029290000}"/>
    <cellStyle name="Normal 3 2 6" xfId="1939" xr:uid="{00000000-0005-0000-0000-000040070000}"/>
    <cellStyle name="Normal 3 2 6 2" xfId="12209" xr:uid="{00000000-0005-0000-0000-0000112A0000}"/>
    <cellStyle name="Normal 3 2 6 3" xfId="12210" xr:uid="{00000000-0005-0000-0000-0000122A0000}"/>
    <cellStyle name="Normal 3 2 7" xfId="1940" xr:uid="{00000000-0005-0000-0000-000041070000}"/>
    <cellStyle name="Normal 3 2 7 2" xfId="12211" xr:uid="{00000000-0005-0000-0000-0000142A0000}"/>
    <cellStyle name="Normal 3 2 7 3" xfId="12212" xr:uid="{00000000-0005-0000-0000-0000152A0000}"/>
    <cellStyle name="Normal 3 2 8" xfId="1941" xr:uid="{00000000-0005-0000-0000-000042070000}"/>
    <cellStyle name="Normal 3 2 8 2" xfId="12213" xr:uid="{00000000-0005-0000-0000-0000172A0000}"/>
    <cellStyle name="Normal 3 2 8 3" xfId="12214" xr:uid="{00000000-0005-0000-0000-0000182A0000}"/>
    <cellStyle name="Normal 3 2 9" xfId="1942" xr:uid="{00000000-0005-0000-0000-000043070000}"/>
    <cellStyle name="Normal 3 2 9 2" xfId="12215" xr:uid="{00000000-0005-0000-0000-00001A2A0000}"/>
    <cellStyle name="Normal 3 2 9 3" xfId="12216" xr:uid="{00000000-0005-0000-0000-00001B2A0000}"/>
    <cellStyle name="Normal 3 2_App b.3 Unspent_" xfId="1943" xr:uid="{00000000-0005-0000-0000-000044070000}"/>
    <cellStyle name="Normal 3 20" xfId="1944" xr:uid="{00000000-0005-0000-0000-000045070000}"/>
    <cellStyle name="Normal 3 20 10" xfId="1945" xr:uid="{00000000-0005-0000-0000-000046070000}"/>
    <cellStyle name="Normal 3 20 10 2" xfId="12217" xr:uid="{00000000-0005-0000-0000-00001F2A0000}"/>
    <cellStyle name="Normal 3 20 10 3" xfId="12218" xr:uid="{00000000-0005-0000-0000-0000202A0000}"/>
    <cellStyle name="Normal 3 20 11" xfId="1946" xr:uid="{00000000-0005-0000-0000-000047070000}"/>
    <cellStyle name="Normal 3 20 11 2" xfId="12219" xr:uid="{00000000-0005-0000-0000-0000222A0000}"/>
    <cellStyle name="Normal 3 20 11 3" xfId="12220" xr:uid="{00000000-0005-0000-0000-0000232A0000}"/>
    <cellStyle name="Normal 3 20 12" xfId="1947" xr:uid="{00000000-0005-0000-0000-000048070000}"/>
    <cellStyle name="Normal 3 20 12 2" xfId="12221" xr:uid="{00000000-0005-0000-0000-0000252A0000}"/>
    <cellStyle name="Normal 3 20 12 3" xfId="12222" xr:uid="{00000000-0005-0000-0000-0000262A0000}"/>
    <cellStyle name="Normal 3 20 13" xfId="1948" xr:uid="{00000000-0005-0000-0000-000049070000}"/>
    <cellStyle name="Normal 3 20 13 2" xfId="12223" xr:uid="{00000000-0005-0000-0000-0000282A0000}"/>
    <cellStyle name="Normal 3 20 13 3" xfId="12224" xr:uid="{00000000-0005-0000-0000-0000292A0000}"/>
    <cellStyle name="Normal 3 20 14" xfId="1949" xr:uid="{00000000-0005-0000-0000-00004A070000}"/>
    <cellStyle name="Normal 3 20 14 2" xfId="12225" xr:uid="{00000000-0005-0000-0000-00002B2A0000}"/>
    <cellStyle name="Normal 3 20 14 3" xfId="12226" xr:uid="{00000000-0005-0000-0000-00002C2A0000}"/>
    <cellStyle name="Normal 3 20 15" xfId="1950" xr:uid="{00000000-0005-0000-0000-00004B070000}"/>
    <cellStyle name="Normal 3 20 15 2" xfId="12227" xr:uid="{00000000-0005-0000-0000-00002E2A0000}"/>
    <cellStyle name="Normal 3 20 15 3" xfId="12228" xr:uid="{00000000-0005-0000-0000-00002F2A0000}"/>
    <cellStyle name="Normal 3 20 16" xfId="1951" xr:uid="{00000000-0005-0000-0000-00004C070000}"/>
    <cellStyle name="Normal 3 20 16 2" xfId="12229" xr:uid="{00000000-0005-0000-0000-0000312A0000}"/>
    <cellStyle name="Normal 3 20 16 3" xfId="12230" xr:uid="{00000000-0005-0000-0000-0000322A0000}"/>
    <cellStyle name="Normal 3 20 17" xfId="1952" xr:uid="{00000000-0005-0000-0000-00004D070000}"/>
    <cellStyle name="Normal 3 20 17 2" xfId="12231" xr:uid="{00000000-0005-0000-0000-0000342A0000}"/>
    <cellStyle name="Normal 3 20 17 3" xfId="12232" xr:uid="{00000000-0005-0000-0000-0000352A0000}"/>
    <cellStyle name="Normal 3 20 18" xfId="1953" xr:uid="{00000000-0005-0000-0000-00004E070000}"/>
    <cellStyle name="Normal 3 20 18 2" xfId="12233" xr:uid="{00000000-0005-0000-0000-0000372A0000}"/>
    <cellStyle name="Normal 3 20 18 3" xfId="12234" xr:uid="{00000000-0005-0000-0000-0000382A0000}"/>
    <cellStyle name="Normal 3 20 19" xfId="1954" xr:uid="{00000000-0005-0000-0000-00004F070000}"/>
    <cellStyle name="Normal 3 20 19 2" xfId="12235" xr:uid="{00000000-0005-0000-0000-00003A2A0000}"/>
    <cellStyle name="Normal 3 20 19 3" xfId="12236" xr:uid="{00000000-0005-0000-0000-00003B2A0000}"/>
    <cellStyle name="Normal 3 20 2" xfId="1955" xr:uid="{00000000-0005-0000-0000-000050070000}"/>
    <cellStyle name="Normal 3 20 2 2" xfId="12237" xr:uid="{00000000-0005-0000-0000-00003D2A0000}"/>
    <cellStyle name="Normal 3 20 2 3" xfId="12238" xr:uid="{00000000-0005-0000-0000-00003E2A0000}"/>
    <cellStyle name="Normal 3 20 20" xfId="1956" xr:uid="{00000000-0005-0000-0000-000051070000}"/>
    <cellStyle name="Normal 3 20 20 2" xfId="12239" xr:uid="{00000000-0005-0000-0000-0000402A0000}"/>
    <cellStyle name="Normal 3 20 20 3" xfId="12240" xr:uid="{00000000-0005-0000-0000-0000412A0000}"/>
    <cellStyle name="Normal 3 20 21" xfId="1957" xr:uid="{00000000-0005-0000-0000-000052070000}"/>
    <cellStyle name="Normal 3 20 21 2" xfId="12241" xr:uid="{00000000-0005-0000-0000-0000432A0000}"/>
    <cellStyle name="Normal 3 20 21 3" xfId="12242" xr:uid="{00000000-0005-0000-0000-0000442A0000}"/>
    <cellStyle name="Normal 3 20 22" xfId="1958" xr:uid="{00000000-0005-0000-0000-000053070000}"/>
    <cellStyle name="Normal 3 20 22 2" xfId="12243" xr:uid="{00000000-0005-0000-0000-0000462A0000}"/>
    <cellStyle name="Normal 3 20 22 3" xfId="12244" xr:uid="{00000000-0005-0000-0000-0000472A0000}"/>
    <cellStyle name="Normal 3 20 23" xfId="1959" xr:uid="{00000000-0005-0000-0000-000054070000}"/>
    <cellStyle name="Normal 3 20 23 2" xfId="12245" xr:uid="{00000000-0005-0000-0000-0000492A0000}"/>
    <cellStyle name="Normal 3 20 23 3" xfId="12246" xr:uid="{00000000-0005-0000-0000-00004A2A0000}"/>
    <cellStyle name="Normal 3 20 24" xfId="12247" xr:uid="{00000000-0005-0000-0000-00004B2A0000}"/>
    <cellStyle name="Normal 3 20 25" xfId="12248" xr:uid="{00000000-0005-0000-0000-00004C2A0000}"/>
    <cellStyle name="Normal 3 20 3" xfId="1960" xr:uid="{00000000-0005-0000-0000-000055070000}"/>
    <cellStyle name="Normal 3 20 3 2" xfId="12249" xr:uid="{00000000-0005-0000-0000-00004E2A0000}"/>
    <cellStyle name="Normal 3 20 3 3" xfId="12250" xr:uid="{00000000-0005-0000-0000-00004F2A0000}"/>
    <cellStyle name="Normal 3 20 4" xfId="1961" xr:uid="{00000000-0005-0000-0000-000056070000}"/>
    <cellStyle name="Normal 3 20 4 2" xfId="12251" xr:uid="{00000000-0005-0000-0000-0000512A0000}"/>
    <cellStyle name="Normal 3 20 4 3" xfId="12252" xr:uid="{00000000-0005-0000-0000-0000522A0000}"/>
    <cellStyle name="Normal 3 20 5" xfId="1962" xr:uid="{00000000-0005-0000-0000-000057070000}"/>
    <cellStyle name="Normal 3 20 5 2" xfId="12253" xr:uid="{00000000-0005-0000-0000-0000542A0000}"/>
    <cellStyle name="Normal 3 20 5 3" xfId="12254" xr:uid="{00000000-0005-0000-0000-0000552A0000}"/>
    <cellStyle name="Normal 3 20 6" xfId="1963" xr:uid="{00000000-0005-0000-0000-000058070000}"/>
    <cellStyle name="Normal 3 20 6 2" xfId="12255" xr:uid="{00000000-0005-0000-0000-0000572A0000}"/>
    <cellStyle name="Normal 3 20 6 3" xfId="12256" xr:uid="{00000000-0005-0000-0000-0000582A0000}"/>
    <cellStyle name="Normal 3 20 7" xfId="1964" xr:uid="{00000000-0005-0000-0000-000059070000}"/>
    <cellStyle name="Normal 3 20 7 2" xfId="12257" xr:uid="{00000000-0005-0000-0000-00005A2A0000}"/>
    <cellStyle name="Normal 3 20 7 3" xfId="12258" xr:uid="{00000000-0005-0000-0000-00005B2A0000}"/>
    <cellStyle name="Normal 3 20 8" xfId="1965" xr:uid="{00000000-0005-0000-0000-00005A070000}"/>
    <cellStyle name="Normal 3 20 8 2" xfId="12259" xr:uid="{00000000-0005-0000-0000-00005D2A0000}"/>
    <cellStyle name="Normal 3 20 8 3" xfId="12260" xr:uid="{00000000-0005-0000-0000-00005E2A0000}"/>
    <cellStyle name="Normal 3 20 9" xfId="1966" xr:uid="{00000000-0005-0000-0000-00005B070000}"/>
    <cellStyle name="Normal 3 20 9 2" xfId="12261" xr:uid="{00000000-0005-0000-0000-0000602A0000}"/>
    <cellStyle name="Normal 3 20 9 3" xfId="12262" xr:uid="{00000000-0005-0000-0000-0000612A0000}"/>
    <cellStyle name="Normal 3 21" xfId="1967" xr:uid="{00000000-0005-0000-0000-00005C070000}"/>
    <cellStyle name="Normal 3 21 10" xfId="1968" xr:uid="{00000000-0005-0000-0000-00005D070000}"/>
    <cellStyle name="Normal 3 21 10 2" xfId="12263" xr:uid="{00000000-0005-0000-0000-0000642A0000}"/>
    <cellStyle name="Normal 3 21 10 3" xfId="12264" xr:uid="{00000000-0005-0000-0000-0000652A0000}"/>
    <cellStyle name="Normal 3 21 11" xfId="1969" xr:uid="{00000000-0005-0000-0000-00005E070000}"/>
    <cellStyle name="Normal 3 21 11 2" xfId="12265" xr:uid="{00000000-0005-0000-0000-0000672A0000}"/>
    <cellStyle name="Normal 3 21 11 3" xfId="12266" xr:uid="{00000000-0005-0000-0000-0000682A0000}"/>
    <cellStyle name="Normal 3 21 12" xfId="1970" xr:uid="{00000000-0005-0000-0000-00005F070000}"/>
    <cellStyle name="Normal 3 21 12 2" xfId="12267" xr:uid="{00000000-0005-0000-0000-00006A2A0000}"/>
    <cellStyle name="Normal 3 21 12 3" xfId="12268" xr:uid="{00000000-0005-0000-0000-00006B2A0000}"/>
    <cellStyle name="Normal 3 21 13" xfId="1971" xr:uid="{00000000-0005-0000-0000-000060070000}"/>
    <cellStyle name="Normal 3 21 13 2" xfId="12269" xr:uid="{00000000-0005-0000-0000-00006D2A0000}"/>
    <cellStyle name="Normal 3 21 13 3" xfId="12270" xr:uid="{00000000-0005-0000-0000-00006E2A0000}"/>
    <cellStyle name="Normal 3 21 14" xfId="1972" xr:uid="{00000000-0005-0000-0000-000061070000}"/>
    <cellStyle name="Normal 3 21 14 2" xfId="12271" xr:uid="{00000000-0005-0000-0000-0000702A0000}"/>
    <cellStyle name="Normal 3 21 14 3" xfId="12272" xr:uid="{00000000-0005-0000-0000-0000712A0000}"/>
    <cellStyle name="Normal 3 21 15" xfId="1973" xr:uid="{00000000-0005-0000-0000-000062070000}"/>
    <cellStyle name="Normal 3 21 15 2" xfId="12273" xr:uid="{00000000-0005-0000-0000-0000732A0000}"/>
    <cellStyle name="Normal 3 21 15 3" xfId="12274" xr:uid="{00000000-0005-0000-0000-0000742A0000}"/>
    <cellStyle name="Normal 3 21 16" xfId="1974" xr:uid="{00000000-0005-0000-0000-000063070000}"/>
    <cellStyle name="Normal 3 21 16 2" xfId="12275" xr:uid="{00000000-0005-0000-0000-0000762A0000}"/>
    <cellStyle name="Normal 3 21 16 3" xfId="12276" xr:uid="{00000000-0005-0000-0000-0000772A0000}"/>
    <cellStyle name="Normal 3 21 17" xfId="1975" xr:uid="{00000000-0005-0000-0000-000064070000}"/>
    <cellStyle name="Normal 3 21 17 2" xfId="12277" xr:uid="{00000000-0005-0000-0000-0000792A0000}"/>
    <cellStyle name="Normal 3 21 17 3" xfId="12278" xr:uid="{00000000-0005-0000-0000-00007A2A0000}"/>
    <cellStyle name="Normal 3 21 18" xfId="1976" xr:uid="{00000000-0005-0000-0000-000065070000}"/>
    <cellStyle name="Normal 3 21 18 2" xfId="12279" xr:uid="{00000000-0005-0000-0000-00007C2A0000}"/>
    <cellStyle name="Normal 3 21 18 3" xfId="12280" xr:uid="{00000000-0005-0000-0000-00007D2A0000}"/>
    <cellStyle name="Normal 3 21 19" xfId="1977" xr:uid="{00000000-0005-0000-0000-000066070000}"/>
    <cellStyle name="Normal 3 21 19 2" xfId="12281" xr:uid="{00000000-0005-0000-0000-00007F2A0000}"/>
    <cellStyle name="Normal 3 21 19 3" xfId="12282" xr:uid="{00000000-0005-0000-0000-0000802A0000}"/>
    <cellStyle name="Normal 3 21 2" xfId="1978" xr:uid="{00000000-0005-0000-0000-000067070000}"/>
    <cellStyle name="Normal 3 21 2 2" xfId="12283" xr:uid="{00000000-0005-0000-0000-0000822A0000}"/>
    <cellStyle name="Normal 3 21 2 3" xfId="12284" xr:uid="{00000000-0005-0000-0000-0000832A0000}"/>
    <cellStyle name="Normal 3 21 20" xfId="1979" xr:uid="{00000000-0005-0000-0000-000068070000}"/>
    <cellStyle name="Normal 3 21 20 2" xfId="12285" xr:uid="{00000000-0005-0000-0000-0000852A0000}"/>
    <cellStyle name="Normal 3 21 20 3" xfId="12286" xr:uid="{00000000-0005-0000-0000-0000862A0000}"/>
    <cellStyle name="Normal 3 21 21" xfId="1980" xr:uid="{00000000-0005-0000-0000-000069070000}"/>
    <cellStyle name="Normal 3 21 21 2" xfId="12287" xr:uid="{00000000-0005-0000-0000-0000882A0000}"/>
    <cellStyle name="Normal 3 21 21 3" xfId="12288" xr:uid="{00000000-0005-0000-0000-0000892A0000}"/>
    <cellStyle name="Normal 3 21 22" xfId="1981" xr:uid="{00000000-0005-0000-0000-00006A070000}"/>
    <cellStyle name="Normal 3 21 22 2" xfId="12289" xr:uid="{00000000-0005-0000-0000-00008B2A0000}"/>
    <cellStyle name="Normal 3 21 22 3" xfId="12290" xr:uid="{00000000-0005-0000-0000-00008C2A0000}"/>
    <cellStyle name="Normal 3 21 23" xfId="1982" xr:uid="{00000000-0005-0000-0000-00006B070000}"/>
    <cellStyle name="Normal 3 21 23 2" xfId="12291" xr:uid="{00000000-0005-0000-0000-00008E2A0000}"/>
    <cellStyle name="Normal 3 21 23 3" xfId="12292" xr:uid="{00000000-0005-0000-0000-00008F2A0000}"/>
    <cellStyle name="Normal 3 21 24" xfId="12293" xr:uid="{00000000-0005-0000-0000-0000902A0000}"/>
    <cellStyle name="Normal 3 21 25" xfId="12294" xr:uid="{00000000-0005-0000-0000-0000912A0000}"/>
    <cellStyle name="Normal 3 21 3" xfId="1983" xr:uid="{00000000-0005-0000-0000-00006C070000}"/>
    <cellStyle name="Normal 3 21 3 2" xfId="12295" xr:uid="{00000000-0005-0000-0000-0000932A0000}"/>
    <cellStyle name="Normal 3 21 3 3" xfId="12296" xr:uid="{00000000-0005-0000-0000-0000942A0000}"/>
    <cellStyle name="Normal 3 21 4" xfId="1984" xr:uid="{00000000-0005-0000-0000-00006D070000}"/>
    <cellStyle name="Normal 3 21 4 2" xfId="12297" xr:uid="{00000000-0005-0000-0000-0000962A0000}"/>
    <cellStyle name="Normal 3 21 4 3" xfId="12298" xr:uid="{00000000-0005-0000-0000-0000972A0000}"/>
    <cellStyle name="Normal 3 21 5" xfId="1985" xr:uid="{00000000-0005-0000-0000-00006E070000}"/>
    <cellStyle name="Normal 3 21 5 2" xfId="12299" xr:uid="{00000000-0005-0000-0000-0000992A0000}"/>
    <cellStyle name="Normal 3 21 5 3" xfId="12300" xr:uid="{00000000-0005-0000-0000-00009A2A0000}"/>
    <cellStyle name="Normal 3 21 6" xfId="1986" xr:uid="{00000000-0005-0000-0000-00006F070000}"/>
    <cellStyle name="Normal 3 21 6 2" xfId="12301" xr:uid="{00000000-0005-0000-0000-00009C2A0000}"/>
    <cellStyle name="Normal 3 21 6 3" xfId="12302" xr:uid="{00000000-0005-0000-0000-00009D2A0000}"/>
    <cellStyle name="Normal 3 21 7" xfId="1987" xr:uid="{00000000-0005-0000-0000-000070070000}"/>
    <cellStyle name="Normal 3 21 7 2" xfId="12303" xr:uid="{00000000-0005-0000-0000-00009F2A0000}"/>
    <cellStyle name="Normal 3 21 7 3" xfId="12304" xr:uid="{00000000-0005-0000-0000-0000A02A0000}"/>
    <cellStyle name="Normal 3 21 8" xfId="1988" xr:uid="{00000000-0005-0000-0000-000071070000}"/>
    <cellStyle name="Normal 3 21 8 2" xfId="12305" xr:uid="{00000000-0005-0000-0000-0000A22A0000}"/>
    <cellStyle name="Normal 3 21 8 3" xfId="12306" xr:uid="{00000000-0005-0000-0000-0000A32A0000}"/>
    <cellStyle name="Normal 3 21 9" xfId="1989" xr:uid="{00000000-0005-0000-0000-000072070000}"/>
    <cellStyle name="Normal 3 21 9 2" xfId="12307" xr:uid="{00000000-0005-0000-0000-0000A52A0000}"/>
    <cellStyle name="Normal 3 21 9 3" xfId="12308" xr:uid="{00000000-0005-0000-0000-0000A62A0000}"/>
    <cellStyle name="Normal 3 22" xfId="1990" xr:uid="{00000000-0005-0000-0000-000073070000}"/>
    <cellStyle name="Normal 3 22 10" xfId="1991" xr:uid="{00000000-0005-0000-0000-000074070000}"/>
    <cellStyle name="Normal 3 22 10 2" xfId="12309" xr:uid="{00000000-0005-0000-0000-0000A92A0000}"/>
    <cellStyle name="Normal 3 22 10 3" xfId="12310" xr:uid="{00000000-0005-0000-0000-0000AA2A0000}"/>
    <cellStyle name="Normal 3 22 11" xfId="1992" xr:uid="{00000000-0005-0000-0000-000075070000}"/>
    <cellStyle name="Normal 3 22 11 2" xfId="12311" xr:uid="{00000000-0005-0000-0000-0000AC2A0000}"/>
    <cellStyle name="Normal 3 22 11 3" xfId="12312" xr:uid="{00000000-0005-0000-0000-0000AD2A0000}"/>
    <cellStyle name="Normal 3 22 12" xfId="1993" xr:uid="{00000000-0005-0000-0000-000076070000}"/>
    <cellStyle name="Normal 3 22 12 2" xfId="12313" xr:uid="{00000000-0005-0000-0000-0000AF2A0000}"/>
    <cellStyle name="Normal 3 22 12 3" xfId="12314" xr:uid="{00000000-0005-0000-0000-0000B02A0000}"/>
    <cellStyle name="Normal 3 22 13" xfId="1994" xr:uid="{00000000-0005-0000-0000-000077070000}"/>
    <cellStyle name="Normal 3 22 13 2" xfId="12315" xr:uid="{00000000-0005-0000-0000-0000B22A0000}"/>
    <cellStyle name="Normal 3 22 13 3" xfId="12316" xr:uid="{00000000-0005-0000-0000-0000B32A0000}"/>
    <cellStyle name="Normal 3 22 14" xfId="1995" xr:uid="{00000000-0005-0000-0000-000078070000}"/>
    <cellStyle name="Normal 3 22 14 2" xfId="12317" xr:uid="{00000000-0005-0000-0000-0000B52A0000}"/>
    <cellStyle name="Normal 3 22 14 3" xfId="12318" xr:uid="{00000000-0005-0000-0000-0000B62A0000}"/>
    <cellStyle name="Normal 3 22 15" xfId="1996" xr:uid="{00000000-0005-0000-0000-000079070000}"/>
    <cellStyle name="Normal 3 22 15 2" xfId="12319" xr:uid="{00000000-0005-0000-0000-0000B82A0000}"/>
    <cellStyle name="Normal 3 22 15 3" xfId="12320" xr:uid="{00000000-0005-0000-0000-0000B92A0000}"/>
    <cellStyle name="Normal 3 22 16" xfId="1997" xr:uid="{00000000-0005-0000-0000-00007A070000}"/>
    <cellStyle name="Normal 3 22 16 2" xfId="12321" xr:uid="{00000000-0005-0000-0000-0000BB2A0000}"/>
    <cellStyle name="Normal 3 22 16 3" xfId="12322" xr:uid="{00000000-0005-0000-0000-0000BC2A0000}"/>
    <cellStyle name="Normal 3 22 17" xfId="1998" xr:uid="{00000000-0005-0000-0000-00007B070000}"/>
    <cellStyle name="Normal 3 22 17 2" xfId="12323" xr:uid="{00000000-0005-0000-0000-0000BE2A0000}"/>
    <cellStyle name="Normal 3 22 17 3" xfId="12324" xr:uid="{00000000-0005-0000-0000-0000BF2A0000}"/>
    <cellStyle name="Normal 3 22 18" xfId="1999" xr:uid="{00000000-0005-0000-0000-00007C070000}"/>
    <cellStyle name="Normal 3 22 18 2" xfId="12325" xr:uid="{00000000-0005-0000-0000-0000C12A0000}"/>
    <cellStyle name="Normal 3 22 18 3" xfId="12326" xr:uid="{00000000-0005-0000-0000-0000C22A0000}"/>
    <cellStyle name="Normal 3 22 19" xfId="2000" xr:uid="{00000000-0005-0000-0000-00007D070000}"/>
    <cellStyle name="Normal 3 22 19 2" xfId="12327" xr:uid="{00000000-0005-0000-0000-0000C42A0000}"/>
    <cellStyle name="Normal 3 22 19 3" xfId="12328" xr:uid="{00000000-0005-0000-0000-0000C52A0000}"/>
    <cellStyle name="Normal 3 22 2" xfId="2001" xr:uid="{00000000-0005-0000-0000-00007E070000}"/>
    <cellStyle name="Normal 3 22 2 2" xfId="12329" xr:uid="{00000000-0005-0000-0000-0000C72A0000}"/>
    <cellStyle name="Normal 3 22 2 3" xfId="12330" xr:uid="{00000000-0005-0000-0000-0000C82A0000}"/>
    <cellStyle name="Normal 3 22 20" xfId="2002" xr:uid="{00000000-0005-0000-0000-00007F070000}"/>
    <cellStyle name="Normal 3 22 20 2" xfId="12331" xr:uid="{00000000-0005-0000-0000-0000CA2A0000}"/>
    <cellStyle name="Normal 3 22 20 3" xfId="12332" xr:uid="{00000000-0005-0000-0000-0000CB2A0000}"/>
    <cellStyle name="Normal 3 22 21" xfId="2003" xr:uid="{00000000-0005-0000-0000-000080070000}"/>
    <cellStyle name="Normal 3 22 21 2" xfId="12333" xr:uid="{00000000-0005-0000-0000-0000CD2A0000}"/>
    <cellStyle name="Normal 3 22 21 3" xfId="12334" xr:uid="{00000000-0005-0000-0000-0000CE2A0000}"/>
    <cellStyle name="Normal 3 22 22" xfId="2004" xr:uid="{00000000-0005-0000-0000-000081070000}"/>
    <cellStyle name="Normal 3 22 22 2" xfId="12335" xr:uid="{00000000-0005-0000-0000-0000D02A0000}"/>
    <cellStyle name="Normal 3 22 22 3" xfId="12336" xr:uid="{00000000-0005-0000-0000-0000D12A0000}"/>
    <cellStyle name="Normal 3 22 23" xfId="2005" xr:uid="{00000000-0005-0000-0000-000082070000}"/>
    <cellStyle name="Normal 3 22 23 2" xfId="12337" xr:uid="{00000000-0005-0000-0000-0000D32A0000}"/>
    <cellStyle name="Normal 3 22 23 3" xfId="12338" xr:uid="{00000000-0005-0000-0000-0000D42A0000}"/>
    <cellStyle name="Normal 3 22 24" xfId="12339" xr:uid="{00000000-0005-0000-0000-0000D52A0000}"/>
    <cellStyle name="Normal 3 22 25" xfId="12340" xr:uid="{00000000-0005-0000-0000-0000D62A0000}"/>
    <cellStyle name="Normal 3 22 3" xfId="2006" xr:uid="{00000000-0005-0000-0000-000083070000}"/>
    <cellStyle name="Normal 3 22 3 2" xfId="12341" xr:uid="{00000000-0005-0000-0000-0000D82A0000}"/>
    <cellStyle name="Normal 3 22 3 3" xfId="12342" xr:uid="{00000000-0005-0000-0000-0000D92A0000}"/>
    <cellStyle name="Normal 3 22 4" xfId="2007" xr:uid="{00000000-0005-0000-0000-000084070000}"/>
    <cellStyle name="Normal 3 22 4 2" xfId="12343" xr:uid="{00000000-0005-0000-0000-0000DB2A0000}"/>
    <cellStyle name="Normal 3 22 4 3" xfId="12344" xr:uid="{00000000-0005-0000-0000-0000DC2A0000}"/>
    <cellStyle name="Normal 3 22 5" xfId="2008" xr:uid="{00000000-0005-0000-0000-000085070000}"/>
    <cellStyle name="Normal 3 22 5 2" xfId="12345" xr:uid="{00000000-0005-0000-0000-0000DE2A0000}"/>
    <cellStyle name="Normal 3 22 5 3" xfId="12346" xr:uid="{00000000-0005-0000-0000-0000DF2A0000}"/>
    <cellStyle name="Normal 3 22 6" xfId="2009" xr:uid="{00000000-0005-0000-0000-000086070000}"/>
    <cellStyle name="Normal 3 22 6 2" xfId="12347" xr:uid="{00000000-0005-0000-0000-0000E12A0000}"/>
    <cellStyle name="Normal 3 22 6 3" xfId="12348" xr:uid="{00000000-0005-0000-0000-0000E22A0000}"/>
    <cellStyle name="Normal 3 22 7" xfId="2010" xr:uid="{00000000-0005-0000-0000-000087070000}"/>
    <cellStyle name="Normal 3 22 7 2" xfId="12349" xr:uid="{00000000-0005-0000-0000-0000E42A0000}"/>
    <cellStyle name="Normal 3 22 7 3" xfId="12350" xr:uid="{00000000-0005-0000-0000-0000E52A0000}"/>
    <cellStyle name="Normal 3 22 8" xfId="2011" xr:uid="{00000000-0005-0000-0000-000088070000}"/>
    <cellStyle name="Normal 3 22 8 2" xfId="12351" xr:uid="{00000000-0005-0000-0000-0000E72A0000}"/>
    <cellStyle name="Normal 3 22 8 3" xfId="12352" xr:uid="{00000000-0005-0000-0000-0000E82A0000}"/>
    <cellStyle name="Normal 3 22 9" xfId="2012" xr:uid="{00000000-0005-0000-0000-000089070000}"/>
    <cellStyle name="Normal 3 22 9 2" xfId="12353" xr:uid="{00000000-0005-0000-0000-0000EA2A0000}"/>
    <cellStyle name="Normal 3 22 9 3" xfId="12354" xr:uid="{00000000-0005-0000-0000-0000EB2A0000}"/>
    <cellStyle name="Normal 3 23" xfId="2013" xr:uid="{00000000-0005-0000-0000-00008A070000}"/>
    <cellStyle name="Normal 3 23 10" xfId="2014" xr:uid="{00000000-0005-0000-0000-00008B070000}"/>
    <cellStyle name="Normal 3 23 10 2" xfId="12355" xr:uid="{00000000-0005-0000-0000-0000EE2A0000}"/>
    <cellStyle name="Normal 3 23 10 3" xfId="12356" xr:uid="{00000000-0005-0000-0000-0000EF2A0000}"/>
    <cellStyle name="Normal 3 23 11" xfId="2015" xr:uid="{00000000-0005-0000-0000-00008C070000}"/>
    <cellStyle name="Normal 3 23 11 2" xfId="12357" xr:uid="{00000000-0005-0000-0000-0000F12A0000}"/>
    <cellStyle name="Normal 3 23 11 3" xfId="12358" xr:uid="{00000000-0005-0000-0000-0000F22A0000}"/>
    <cellStyle name="Normal 3 23 12" xfId="2016" xr:uid="{00000000-0005-0000-0000-00008D070000}"/>
    <cellStyle name="Normal 3 23 12 2" xfId="12359" xr:uid="{00000000-0005-0000-0000-0000F42A0000}"/>
    <cellStyle name="Normal 3 23 12 3" xfId="12360" xr:uid="{00000000-0005-0000-0000-0000F52A0000}"/>
    <cellStyle name="Normal 3 23 13" xfId="2017" xr:uid="{00000000-0005-0000-0000-00008E070000}"/>
    <cellStyle name="Normal 3 23 13 2" xfId="12361" xr:uid="{00000000-0005-0000-0000-0000F72A0000}"/>
    <cellStyle name="Normal 3 23 13 3" xfId="12362" xr:uid="{00000000-0005-0000-0000-0000F82A0000}"/>
    <cellStyle name="Normal 3 23 14" xfId="2018" xr:uid="{00000000-0005-0000-0000-00008F070000}"/>
    <cellStyle name="Normal 3 23 14 2" xfId="12363" xr:uid="{00000000-0005-0000-0000-0000FA2A0000}"/>
    <cellStyle name="Normal 3 23 14 3" xfId="12364" xr:uid="{00000000-0005-0000-0000-0000FB2A0000}"/>
    <cellStyle name="Normal 3 23 15" xfId="2019" xr:uid="{00000000-0005-0000-0000-000090070000}"/>
    <cellStyle name="Normal 3 23 15 2" xfId="12365" xr:uid="{00000000-0005-0000-0000-0000FD2A0000}"/>
    <cellStyle name="Normal 3 23 15 3" xfId="12366" xr:uid="{00000000-0005-0000-0000-0000FE2A0000}"/>
    <cellStyle name="Normal 3 23 16" xfId="2020" xr:uid="{00000000-0005-0000-0000-000091070000}"/>
    <cellStyle name="Normal 3 23 16 2" xfId="12367" xr:uid="{00000000-0005-0000-0000-0000002B0000}"/>
    <cellStyle name="Normal 3 23 16 3" xfId="12368" xr:uid="{00000000-0005-0000-0000-0000012B0000}"/>
    <cellStyle name="Normal 3 23 17" xfId="2021" xr:uid="{00000000-0005-0000-0000-000092070000}"/>
    <cellStyle name="Normal 3 23 17 2" xfId="12369" xr:uid="{00000000-0005-0000-0000-0000032B0000}"/>
    <cellStyle name="Normal 3 23 17 3" xfId="12370" xr:uid="{00000000-0005-0000-0000-0000042B0000}"/>
    <cellStyle name="Normal 3 23 18" xfId="2022" xr:uid="{00000000-0005-0000-0000-000093070000}"/>
    <cellStyle name="Normal 3 23 18 2" xfId="12371" xr:uid="{00000000-0005-0000-0000-0000062B0000}"/>
    <cellStyle name="Normal 3 23 18 3" xfId="12372" xr:uid="{00000000-0005-0000-0000-0000072B0000}"/>
    <cellStyle name="Normal 3 23 19" xfId="2023" xr:uid="{00000000-0005-0000-0000-000094070000}"/>
    <cellStyle name="Normal 3 23 19 2" xfId="12373" xr:uid="{00000000-0005-0000-0000-0000092B0000}"/>
    <cellStyle name="Normal 3 23 19 3" xfId="12374" xr:uid="{00000000-0005-0000-0000-00000A2B0000}"/>
    <cellStyle name="Normal 3 23 2" xfId="2024" xr:uid="{00000000-0005-0000-0000-000095070000}"/>
    <cellStyle name="Normal 3 23 2 2" xfId="12375" xr:uid="{00000000-0005-0000-0000-00000C2B0000}"/>
    <cellStyle name="Normal 3 23 2 3" xfId="12376" xr:uid="{00000000-0005-0000-0000-00000D2B0000}"/>
    <cellStyle name="Normal 3 23 20" xfId="2025" xr:uid="{00000000-0005-0000-0000-000096070000}"/>
    <cellStyle name="Normal 3 23 20 2" xfId="12377" xr:uid="{00000000-0005-0000-0000-00000F2B0000}"/>
    <cellStyle name="Normal 3 23 20 3" xfId="12378" xr:uid="{00000000-0005-0000-0000-0000102B0000}"/>
    <cellStyle name="Normal 3 23 21" xfId="2026" xr:uid="{00000000-0005-0000-0000-000097070000}"/>
    <cellStyle name="Normal 3 23 21 2" xfId="12379" xr:uid="{00000000-0005-0000-0000-0000122B0000}"/>
    <cellStyle name="Normal 3 23 21 3" xfId="12380" xr:uid="{00000000-0005-0000-0000-0000132B0000}"/>
    <cellStyle name="Normal 3 23 22" xfId="2027" xr:uid="{00000000-0005-0000-0000-000098070000}"/>
    <cellStyle name="Normal 3 23 22 2" xfId="12381" xr:uid="{00000000-0005-0000-0000-0000152B0000}"/>
    <cellStyle name="Normal 3 23 22 3" xfId="12382" xr:uid="{00000000-0005-0000-0000-0000162B0000}"/>
    <cellStyle name="Normal 3 23 23" xfId="2028" xr:uid="{00000000-0005-0000-0000-000099070000}"/>
    <cellStyle name="Normal 3 23 23 2" xfId="12383" xr:uid="{00000000-0005-0000-0000-0000182B0000}"/>
    <cellStyle name="Normal 3 23 23 3" xfId="12384" xr:uid="{00000000-0005-0000-0000-0000192B0000}"/>
    <cellStyle name="Normal 3 23 24" xfId="12385" xr:uid="{00000000-0005-0000-0000-00001A2B0000}"/>
    <cellStyle name="Normal 3 23 25" xfId="12386" xr:uid="{00000000-0005-0000-0000-00001B2B0000}"/>
    <cellStyle name="Normal 3 23 3" xfId="2029" xr:uid="{00000000-0005-0000-0000-00009A070000}"/>
    <cellStyle name="Normal 3 23 3 2" xfId="12387" xr:uid="{00000000-0005-0000-0000-00001D2B0000}"/>
    <cellStyle name="Normal 3 23 3 3" xfId="12388" xr:uid="{00000000-0005-0000-0000-00001E2B0000}"/>
    <cellStyle name="Normal 3 23 4" xfId="2030" xr:uid="{00000000-0005-0000-0000-00009B070000}"/>
    <cellStyle name="Normal 3 23 4 2" xfId="12389" xr:uid="{00000000-0005-0000-0000-0000202B0000}"/>
    <cellStyle name="Normal 3 23 4 3" xfId="12390" xr:uid="{00000000-0005-0000-0000-0000212B0000}"/>
    <cellStyle name="Normal 3 23 5" xfId="2031" xr:uid="{00000000-0005-0000-0000-00009C070000}"/>
    <cellStyle name="Normal 3 23 5 2" xfId="12391" xr:uid="{00000000-0005-0000-0000-0000232B0000}"/>
    <cellStyle name="Normal 3 23 5 3" xfId="12392" xr:uid="{00000000-0005-0000-0000-0000242B0000}"/>
    <cellStyle name="Normal 3 23 6" xfId="2032" xr:uid="{00000000-0005-0000-0000-00009D070000}"/>
    <cellStyle name="Normal 3 23 6 2" xfId="12393" xr:uid="{00000000-0005-0000-0000-0000262B0000}"/>
    <cellStyle name="Normal 3 23 6 3" xfId="12394" xr:uid="{00000000-0005-0000-0000-0000272B0000}"/>
    <cellStyle name="Normal 3 23 7" xfId="2033" xr:uid="{00000000-0005-0000-0000-00009E070000}"/>
    <cellStyle name="Normal 3 23 7 2" xfId="12395" xr:uid="{00000000-0005-0000-0000-0000292B0000}"/>
    <cellStyle name="Normal 3 23 7 3" xfId="12396" xr:uid="{00000000-0005-0000-0000-00002A2B0000}"/>
    <cellStyle name="Normal 3 23 8" xfId="2034" xr:uid="{00000000-0005-0000-0000-00009F070000}"/>
    <cellStyle name="Normal 3 23 8 2" xfId="12397" xr:uid="{00000000-0005-0000-0000-00002C2B0000}"/>
    <cellStyle name="Normal 3 23 8 3" xfId="12398" xr:uid="{00000000-0005-0000-0000-00002D2B0000}"/>
    <cellStyle name="Normal 3 23 9" xfId="2035" xr:uid="{00000000-0005-0000-0000-0000A0070000}"/>
    <cellStyle name="Normal 3 23 9 2" xfId="12399" xr:uid="{00000000-0005-0000-0000-00002F2B0000}"/>
    <cellStyle name="Normal 3 23 9 3" xfId="12400" xr:uid="{00000000-0005-0000-0000-0000302B0000}"/>
    <cellStyle name="Normal 3 24" xfId="2036" xr:uid="{00000000-0005-0000-0000-0000A1070000}"/>
    <cellStyle name="Normal 3 24 10" xfId="2037" xr:uid="{00000000-0005-0000-0000-0000A2070000}"/>
    <cellStyle name="Normal 3 24 10 2" xfId="12401" xr:uid="{00000000-0005-0000-0000-0000332B0000}"/>
    <cellStyle name="Normal 3 24 10 3" xfId="12402" xr:uid="{00000000-0005-0000-0000-0000342B0000}"/>
    <cellStyle name="Normal 3 24 11" xfId="2038" xr:uid="{00000000-0005-0000-0000-0000A3070000}"/>
    <cellStyle name="Normal 3 24 11 2" xfId="12403" xr:uid="{00000000-0005-0000-0000-0000362B0000}"/>
    <cellStyle name="Normal 3 24 11 3" xfId="12404" xr:uid="{00000000-0005-0000-0000-0000372B0000}"/>
    <cellStyle name="Normal 3 24 12" xfId="2039" xr:uid="{00000000-0005-0000-0000-0000A4070000}"/>
    <cellStyle name="Normal 3 24 12 2" xfId="12405" xr:uid="{00000000-0005-0000-0000-0000392B0000}"/>
    <cellStyle name="Normal 3 24 12 3" xfId="12406" xr:uid="{00000000-0005-0000-0000-00003A2B0000}"/>
    <cellStyle name="Normal 3 24 13" xfId="2040" xr:uid="{00000000-0005-0000-0000-0000A5070000}"/>
    <cellStyle name="Normal 3 24 13 2" xfId="12407" xr:uid="{00000000-0005-0000-0000-00003C2B0000}"/>
    <cellStyle name="Normal 3 24 13 3" xfId="12408" xr:uid="{00000000-0005-0000-0000-00003D2B0000}"/>
    <cellStyle name="Normal 3 24 14" xfId="2041" xr:uid="{00000000-0005-0000-0000-0000A6070000}"/>
    <cellStyle name="Normal 3 24 14 2" xfId="12409" xr:uid="{00000000-0005-0000-0000-00003F2B0000}"/>
    <cellStyle name="Normal 3 24 14 3" xfId="12410" xr:uid="{00000000-0005-0000-0000-0000402B0000}"/>
    <cellStyle name="Normal 3 24 15" xfId="2042" xr:uid="{00000000-0005-0000-0000-0000A7070000}"/>
    <cellStyle name="Normal 3 24 15 2" xfId="12411" xr:uid="{00000000-0005-0000-0000-0000422B0000}"/>
    <cellStyle name="Normal 3 24 15 3" xfId="12412" xr:uid="{00000000-0005-0000-0000-0000432B0000}"/>
    <cellStyle name="Normal 3 24 16" xfId="2043" xr:uid="{00000000-0005-0000-0000-0000A8070000}"/>
    <cellStyle name="Normal 3 24 16 2" xfId="12413" xr:uid="{00000000-0005-0000-0000-0000452B0000}"/>
    <cellStyle name="Normal 3 24 16 3" xfId="12414" xr:uid="{00000000-0005-0000-0000-0000462B0000}"/>
    <cellStyle name="Normal 3 24 17" xfId="2044" xr:uid="{00000000-0005-0000-0000-0000A9070000}"/>
    <cellStyle name="Normal 3 24 17 2" xfId="12415" xr:uid="{00000000-0005-0000-0000-0000482B0000}"/>
    <cellStyle name="Normal 3 24 17 3" xfId="12416" xr:uid="{00000000-0005-0000-0000-0000492B0000}"/>
    <cellStyle name="Normal 3 24 18" xfId="2045" xr:uid="{00000000-0005-0000-0000-0000AA070000}"/>
    <cellStyle name="Normal 3 24 18 2" xfId="12417" xr:uid="{00000000-0005-0000-0000-00004B2B0000}"/>
    <cellStyle name="Normal 3 24 18 3" xfId="12418" xr:uid="{00000000-0005-0000-0000-00004C2B0000}"/>
    <cellStyle name="Normal 3 24 19" xfId="2046" xr:uid="{00000000-0005-0000-0000-0000AB070000}"/>
    <cellStyle name="Normal 3 24 19 2" xfId="12419" xr:uid="{00000000-0005-0000-0000-00004E2B0000}"/>
    <cellStyle name="Normal 3 24 19 3" xfId="12420" xr:uid="{00000000-0005-0000-0000-00004F2B0000}"/>
    <cellStyle name="Normal 3 24 2" xfId="2047" xr:uid="{00000000-0005-0000-0000-0000AC070000}"/>
    <cellStyle name="Normal 3 24 2 2" xfId="12421" xr:uid="{00000000-0005-0000-0000-0000512B0000}"/>
    <cellStyle name="Normal 3 24 2 3" xfId="12422" xr:uid="{00000000-0005-0000-0000-0000522B0000}"/>
    <cellStyle name="Normal 3 24 20" xfId="2048" xr:uid="{00000000-0005-0000-0000-0000AD070000}"/>
    <cellStyle name="Normal 3 24 20 2" xfId="12423" xr:uid="{00000000-0005-0000-0000-0000542B0000}"/>
    <cellStyle name="Normal 3 24 20 3" xfId="12424" xr:uid="{00000000-0005-0000-0000-0000552B0000}"/>
    <cellStyle name="Normal 3 24 21" xfId="2049" xr:uid="{00000000-0005-0000-0000-0000AE070000}"/>
    <cellStyle name="Normal 3 24 21 2" xfId="12425" xr:uid="{00000000-0005-0000-0000-0000572B0000}"/>
    <cellStyle name="Normal 3 24 21 3" xfId="12426" xr:uid="{00000000-0005-0000-0000-0000582B0000}"/>
    <cellStyle name="Normal 3 24 22" xfId="2050" xr:uid="{00000000-0005-0000-0000-0000AF070000}"/>
    <cellStyle name="Normal 3 24 22 2" xfId="12427" xr:uid="{00000000-0005-0000-0000-00005A2B0000}"/>
    <cellStyle name="Normal 3 24 22 3" xfId="12428" xr:uid="{00000000-0005-0000-0000-00005B2B0000}"/>
    <cellStyle name="Normal 3 24 23" xfId="2051" xr:uid="{00000000-0005-0000-0000-0000B0070000}"/>
    <cellStyle name="Normal 3 24 23 2" xfId="12429" xr:uid="{00000000-0005-0000-0000-00005D2B0000}"/>
    <cellStyle name="Normal 3 24 23 3" xfId="12430" xr:uid="{00000000-0005-0000-0000-00005E2B0000}"/>
    <cellStyle name="Normal 3 24 24" xfId="12431" xr:uid="{00000000-0005-0000-0000-00005F2B0000}"/>
    <cellStyle name="Normal 3 24 25" xfId="12432" xr:uid="{00000000-0005-0000-0000-0000602B0000}"/>
    <cellStyle name="Normal 3 24 3" xfId="2052" xr:uid="{00000000-0005-0000-0000-0000B1070000}"/>
    <cellStyle name="Normal 3 24 3 2" xfId="12433" xr:uid="{00000000-0005-0000-0000-0000622B0000}"/>
    <cellStyle name="Normal 3 24 3 3" xfId="12434" xr:uid="{00000000-0005-0000-0000-0000632B0000}"/>
    <cellStyle name="Normal 3 24 4" xfId="2053" xr:uid="{00000000-0005-0000-0000-0000B2070000}"/>
    <cellStyle name="Normal 3 24 4 2" xfId="12435" xr:uid="{00000000-0005-0000-0000-0000652B0000}"/>
    <cellStyle name="Normal 3 24 4 3" xfId="12436" xr:uid="{00000000-0005-0000-0000-0000662B0000}"/>
    <cellStyle name="Normal 3 24 5" xfId="2054" xr:uid="{00000000-0005-0000-0000-0000B3070000}"/>
    <cellStyle name="Normal 3 24 5 2" xfId="12437" xr:uid="{00000000-0005-0000-0000-0000682B0000}"/>
    <cellStyle name="Normal 3 24 5 3" xfId="12438" xr:uid="{00000000-0005-0000-0000-0000692B0000}"/>
    <cellStyle name="Normal 3 24 6" xfId="2055" xr:uid="{00000000-0005-0000-0000-0000B4070000}"/>
    <cellStyle name="Normal 3 24 6 2" xfId="12439" xr:uid="{00000000-0005-0000-0000-00006B2B0000}"/>
    <cellStyle name="Normal 3 24 6 3" xfId="12440" xr:uid="{00000000-0005-0000-0000-00006C2B0000}"/>
    <cellStyle name="Normal 3 24 7" xfId="2056" xr:uid="{00000000-0005-0000-0000-0000B5070000}"/>
    <cellStyle name="Normal 3 24 7 2" xfId="12441" xr:uid="{00000000-0005-0000-0000-00006E2B0000}"/>
    <cellStyle name="Normal 3 24 7 3" xfId="12442" xr:uid="{00000000-0005-0000-0000-00006F2B0000}"/>
    <cellStyle name="Normal 3 24 8" xfId="2057" xr:uid="{00000000-0005-0000-0000-0000B6070000}"/>
    <cellStyle name="Normal 3 24 8 2" xfId="12443" xr:uid="{00000000-0005-0000-0000-0000712B0000}"/>
    <cellStyle name="Normal 3 24 8 3" xfId="12444" xr:uid="{00000000-0005-0000-0000-0000722B0000}"/>
    <cellStyle name="Normal 3 24 9" xfId="2058" xr:uid="{00000000-0005-0000-0000-0000B7070000}"/>
    <cellStyle name="Normal 3 24 9 2" xfId="12445" xr:uid="{00000000-0005-0000-0000-0000742B0000}"/>
    <cellStyle name="Normal 3 24 9 3" xfId="12446" xr:uid="{00000000-0005-0000-0000-0000752B0000}"/>
    <cellStyle name="Normal 3 25" xfId="2059" xr:uid="{00000000-0005-0000-0000-0000B8070000}"/>
    <cellStyle name="Normal 3 25 10" xfId="2060" xr:uid="{00000000-0005-0000-0000-0000B9070000}"/>
    <cellStyle name="Normal 3 25 10 2" xfId="12447" xr:uid="{00000000-0005-0000-0000-0000782B0000}"/>
    <cellStyle name="Normal 3 25 10 3" xfId="12448" xr:uid="{00000000-0005-0000-0000-0000792B0000}"/>
    <cellStyle name="Normal 3 25 11" xfId="2061" xr:uid="{00000000-0005-0000-0000-0000BA070000}"/>
    <cellStyle name="Normal 3 25 11 2" xfId="12449" xr:uid="{00000000-0005-0000-0000-00007B2B0000}"/>
    <cellStyle name="Normal 3 25 11 3" xfId="12450" xr:uid="{00000000-0005-0000-0000-00007C2B0000}"/>
    <cellStyle name="Normal 3 25 12" xfId="2062" xr:uid="{00000000-0005-0000-0000-0000BB070000}"/>
    <cellStyle name="Normal 3 25 12 2" xfId="12451" xr:uid="{00000000-0005-0000-0000-00007E2B0000}"/>
    <cellStyle name="Normal 3 25 12 3" xfId="12452" xr:uid="{00000000-0005-0000-0000-00007F2B0000}"/>
    <cellStyle name="Normal 3 25 13" xfId="2063" xr:uid="{00000000-0005-0000-0000-0000BC070000}"/>
    <cellStyle name="Normal 3 25 13 2" xfId="12453" xr:uid="{00000000-0005-0000-0000-0000812B0000}"/>
    <cellStyle name="Normal 3 25 13 3" xfId="12454" xr:uid="{00000000-0005-0000-0000-0000822B0000}"/>
    <cellStyle name="Normal 3 25 14" xfId="2064" xr:uid="{00000000-0005-0000-0000-0000BD070000}"/>
    <cellStyle name="Normal 3 25 14 2" xfId="12455" xr:uid="{00000000-0005-0000-0000-0000842B0000}"/>
    <cellStyle name="Normal 3 25 14 3" xfId="12456" xr:uid="{00000000-0005-0000-0000-0000852B0000}"/>
    <cellStyle name="Normal 3 25 15" xfId="2065" xr:uid="{00000000-0005-0000-0000-0000BE070000}"/>
    <cellStyle name="Normal 3 25 15 2" xfId="12457" xr:uid="{00000000-0005-0000-0000-0000872B0000}"/>
    <cellStyle name="Normal 3 25 15 3" xfId="12458" xr:uid="{00000000-0005-0000-0000-0000882B0000}"/>
    <cellStyle name="Normal 3 25 16" xfId="2066" xr:uid="{00000000-0005-0000-0000-0000BF070000}"/>
    <cellStyle name="Normal 3 25 16 2" xfId="12459" xr:uid="{00000000-0005-0000-0000-00008A2B0000}"/>
    <cellStyle name="Normal 3 25 16 3" xfId="12460" xr:uid="{00000000-0005-0000-0000-00008B2B0000}"/>
    <cellStyle name="Normal 3 25 17" xfId="2067" xr:uid="{00000000-0005-0000-0000-0000C0070000}"/>
    <cellStyle name="Normal 3 25 17 2" xfId="12461" xr:uid="{00000000-0005-0000-0000-00008D2B0000}"/>
    <cellStyle name="Normal 3 25 17 3" xfId="12462" xr:uid="{00000000-0005-0000-0000-00008E2B0000}"/>
    <cellStyle name="Normal 3 25 18" xfId="2068" xr:uid="{00000000-0005-0000-0000-0000C1070000}"/>
    <cellStyle name="Normal 3 25 18 2" xfId="12463" xr:uid="{00000000-0005-0000-0000-0000902B0000}"/>
    <cellStyle name="Normal 3 25 18 3" xfId="12464" xr:uid="{00000000-0005-0000-0000-0000912B0000}"/>
    <cellStyle name="Normal 3 25 19" xfId="2069" xr:uid="{00000000-0005-0000-0000-0000C2070000}"/>
    <cellStyle name="Normal 3 25 19 2" xfId="12465" xr:uid="{00000000-0005-0000-0000-0000932B0000}"/>
    <cellStyle name="Normal 3 25 19 3" xfId="12466" xr:uid="{00000000-0005-0000-0000-0000942B0000}"/>
    <cellStyle name="Normal 3 25 2" xfId="2070" xr:uid="{00000000-0005-0000-0000-0000C3070000}"/>
    <cellStyle name="Normal 3 25 2 2" xfId="12467" xr:uid="{00000000-0005-0000-0000-0000962B0000}"/>
    <cellStyle name="Normal 3 25 2 3" xfId="12468" xr:uid="{00000000-0005-0000-0000-0000972B0000}"/>
    <cellStyle name="Normal 3 25 20" xfId="2071" xr:uid="{00000000-0005-0000-0000-0000C4070000}"/>
    <cellStyle name="Normal 3 25 20 2" xfId="12469" xr:uid="{00000000-0005-0000-0000-0000992B0000}"/>
    <cellStyle name="Normal 3 25 20 3" xfId="12470" xr:uid="{00000000-0005-0000-0000-00009A2B0000}"/>
    <cellStyle name="Normal 3 25 21" xfId="2072" xr:uid="{00000000-0005-0000-0000-0000C5070000}"/>
    <cellStyle name="Normal 3 25 21 2" xfId="12471" xr:uid="{00000000-0005-0000-0000-00009C2B0000}"/>
    <cellStyle name="Normal 3 25 21 3" xfId="12472" xr:uid="{00000000-0005-0000-0000-00009D2B0000}"/>
    <cellStyle name="Normal 3 25 22" xfId="2073" xr:uid="{00000000-0005-0000-0000-0000C6070000}"/>
    <cellStyle name="Normal 3 25 22 2" xfId="12473" xr:uid="{00000000-0005-0000-0000-00009F2B0000}"/>
    <cellStyle name="Normal 3 25 22 3" xfId="12474" xr:uid="{00000000-0005-0000-0000-0000A02B0000}"/>
    <cellStyle name="Normal 3 25 23" xfId="2074" xr:uid="{00000000-0005-0000-0000-0000C7070000}"/>
    <cellStyle name="Normal 3 25 23 2" xfId="12475" xr:uid="{00000000-0005-0000-0000-0000A22B0000}"/>
    <cellStyle name="Normal 3 25 23 3" xfId="12476" xr:uid="{00000000-0005-0000-0000-0000A32B0000}"/>
    <cellStyle name="Normal 3 25 24" xfId="12477" xr:uid="{00000000-0005-0000-0000-0000A42B0000}"/>
    <cellStyle name="Normal 3 25 25" xfId="12478" xr:uid="{00000000-0005-0000-0000-0000A52B0000}"/>
    <cellStyle name="Normal 3 25 3" xfId="2075" xr:uid="{00000000-0005-0000-0000-0000C8070000}"/>
    <cellStyle name="Normal 3 25 3 2" xfId="12479" xr:uid="{00000000-0005-0000-0000-0000A72B0000}"/>
    <cellStyle name="Normal 3 25 3 3" xfId="12480" xr:uid="{00000000-0005-0000-0000-0000A82B0000}"/>
    <cellStyle name="Normal 3 25 4" xfId="2076" xr:uid="{00000000-0005-0000-0000-0000C9070000}"/>
    <cellStyle name="Normal 3 25 4 2" xfId="12481" xr:uid="{00000000-0005-0000-0000-0000AA2B0000}"/>
    <cellStyle name="Normal 3 25 4 3" xfId="12482" xr:uid="{00000000-0005-0000-0000-0000AB2B0000}"/>
    <cellStyle name="Normal 3 25 5" xfId="2077" xr:uid="{00000000-0005-0000-0000-0000CA070000}"/>
    <cellStyle name="Normal 3 25 5 2" xfId="12483" xr:uid="{00000000-0005-0000-0000-0000AD2B0000}"/>
    <cellStyle name="Normal 3 25 5 3" xfId="12484" xr:uid="{00000000-0005-0000-0000-0000AE2B0000}"/>
    <cellStyle name="Normal 3 25 6" xfId="2078" xr:uid="{00000000-0005-0000-0000-0000CB070000}"/>
    <cellStyle name="Normal 3 25 6 2" xfId="12485" xr:uid="{00000000-0005-0000-0000-0000B02B0000}"/>
    <cellStyle name="Normal 3 25 6 3" xfId="12486" xr:uid="{00000000-0005-0000-0000-0000B12B0000}"/>
    <cellStyle name="Normal 3 25 7" xfId="2079" xr:uid="{00000000-0005-0000-0000-0000CC070000}"/>
    <cellStyle name="Normal 3 25 7 2" xfId="12487" xr:uid="{00000000-0005-0000-0000-0000B32B0000}"/>
    <cellStyle name="Normal 3 25 7 3" xfId="12488" xr:uid="{00000000-0005-0000-0000-0000B42B0000}"/>
    <cellStyle name="Normal 3 25 8" xfId="2080" xr:uid="{00000000-0005-0000-0000-0000CD070000}"/>
    <cellStyle name="Normal 3 25 8 2" xfId="12489" xr:uid="{00000000-0005-0000-0000-0000B62B0000}"/>
    <cellStyle name="Normal 3 25 8 3" xfId="12490" xr:uid="{00000000-0005-0000-0000-0000B72B0000}"/>
    <cellStyle name="Normal 3 25 9" xfId="2081" xr:uid="{00000000-0005-0000-0000-0000CE070000}"/>
    <cellStyle name="Normal 3 25 9 2" xfId="12491" xr:uid="{00000000-0005-0000-0000-0000B92B0000}"/>
    <cellStyle name="Normal 3 25 9 3" xfId="12492" xr:uid="{00000000-0005-0000-0000-0000BA2B0000}"/>
    <cellStyle name="Normal 3 26" xfId="2082" xr:uid="{00000000-0005-0000-0000-0000CF070000}"/>
    <cellStyle name="Normal 3 26 10" xfId="2083" xr:uid="{00000000-0005-0000-0000-0000D0070000}"/>
    <cellStyle name="Normal 3 26 10 2" xfId="12493" xr:uid="{00000000-0005-0000-0000-0000BD2B0000}"/>
    <cellStyle name="Normal 3 26 10 3" xfId="12494" xr:uid="{00000000-0005-0000-0000-0000BE2B0000}"/>
    <cellStyle name="Normal 3 26 11" xfId="2084" xr:uid="{00000000-0005-0000-0000-0000D1070000}"/>
    <cellStyle name="Normal 3 26 11 2" xfId="12495" xr:uid="{00000000-0005-0000-0000-0000C02B0000}"/>
    <cellStyle name="Normal 3 26 11 3" xfId="12496" xr:uid="{00000000-0005-0000-0000-0000C12B0000}"/>
    <cellStyle name="Normal 3 26 12" xfId="2085" xr:uid="{00000000-0005-0000-0000-0000D2070000}"/>
    <cellStyle name="Normal 3 26 12 2" xfId="12497" xr:uid="{00000000-0005-0000-0000-0000C32B0000}"/>
    <cellStyle name="Normal 3 26 12 3" xfId="12498" xr:uid="{00000000-0005-0000-0000-0000C42B0000}"/>
    <cellStyle name="Normal 3 26 13" xfId="2086" xr:uid="{00000000-0005-0000-0000-0000D3070000}"/>
    <cellStyle name="Normal 3 26 13 2" xfId="12499" xr:uid="{00000000-0005-0000-0000-0000C62B0000}"/>
    <cellStyle name="Normal 3 26 13 3" xfId="12500" xr:uid="{00000000-0005-0000-0000-0000C72B0000}"/>
    <cellStyle name="Normal 3 26 14" xfId="2087" xr:uid="{00000000-0005-0000-0000-0000D4070000}"/>
    <cellStyle name="Normal 3 26 14 2" xfId="12501" xr:uid="{00000000-0005-0000-0000-0000C92B0000}"/>
    <cellStyle name="Normal 3 26 14 3" xfId="12502" xr:uid="{00000000-0005-0000-0000-0000CA2B0000}"/>
    <cellStyle name="Normal 3 26 15" xfId="2088" xr:uid="{00000000-0005-0000-0000-0000D5070000}"/>
    <cellStyle name="Normal 3 26 15 2" xfId="12503" xr:uid="{00000000-0005-0000-0000-0000CC2B0000}"/>
    <cellStyle name="Normal 3 26 15 3" xfId="12504" xr:uid="{00000000-0005-0000-0000-0000CD2B0000}"/>
    <cellStyle name="Normal 3 26 16" xfId="2089" xr:uid="{00000000-0005-0000-0000-0000D6070000}"/>
    <cellStyle name="Normal 3 26 16 2" xfId="12505" xr:uid="{00000000-0005-0000-0000-0000CF2B0000}"/>
    <cellStyle name="Normal 3 26 16 3" xfId="12506" xr:uid="{00000000-0005-0000-0000-0000D02B0000}"/>
    <cellStyle name="Normal 3 26 17" xfId="2090" xr:uid="{00000000-0005-0000-0000-0000D7070000}"/>
    <cellStyle name="Normal 3 26 17 2" xfId="12507" xr:uid="{00000000-0005-0000-0000-0000D22B0000}"/>
    <cellStyle name="Normal 3 26 17 3" xfId="12508" xr:uid="{00000000-0005-0000-0000-0000D32B0000}"/>
    <cellStyle name="Normal 3 26 18" xfId="2091" xr:uid="{00000000-0005-0000-0000-0000D8070000}"/>
    <cellStyle name="Normal 3 26 18 2" xfId="12509" xr:uid="{00000000-0005-0000-0000-0000D52B0000}"/>
    <cellStyle name="Normal 3 26 18 3" xfId="12510" xr:uid="{00000000-0005-0000-0000-0000D62B0000}"/>
    <cellStyle name="Normal 3 26 19" xfId="2092" xr:uid="{00000000-0005-0000-0000-0000D9070000}"/>
    <cellStyle name="Normal 3 26 19 2" xfId="12511" xr:uid="{00000000-0005-0000-0000-0000D82B0000}"/>
    <cellStyle name="Normal 3 26 19 3" xfId="12512" xr:uid="{00000000-0005-0000-0000-0000D92B0000}"/>
    <cellStyle name="Normal 3 26 2" xfId="2093" xr:uid="{00000000-0005-0000-0000-0000DA070000}"/>
    <cellStyle name="Normal 3 26 2 2" xfId="12513" xr:uid="{00000000-0005-0000-0000-0000DB2B0000}"/>
    <cellStyle name="Normal 3 26 2 3" xfId="12514" xr:uid="{00000000-0005-0000-0000-0000DC2B0000}"/>
    <cellStyle name="Normal 3 26 20" xfId="2094" xr:uid="{00000000-0005-0000-0000-0000DB070000}"/>
    <cellStyle name="Normal 3 26 20 2" xfId="12515" xr:uid="{00000000-0005-0000-0000-0000DE2B0000}"/>
    <cellStyle name="Normal 3 26 20 3" xfId="12516" xr:uid="{00000000-0005-0000-0000-0000DF2B0000}"/>
    <cellStyle name="Normal 3 26 21" xfId="2095" xr:uid="{00000000-0005-0000-0000-0000DC070000}"/>
    <cellStyle name="Normal 3 26 21 2" xfId="12517" xr:uid="{00000000-0005-0000-0000-0000E12B0000}"/>
    <cellStyle name="Normal 3 26 21 3" xfId="12518" xr:uid="{00000000-0005-0000-0000-0000E22B0000}"/>
    <cellStyle name="Normal 3 26 22" xfId="2096" xr:uid="{00000000-0005-0000-0000-0000DD070000}"/>
    <cellStyle name="Normal 3 26 22 2" xfId="12519" xr:uid="{00000000-0005-0000-0000-0000E42B0000}"/>
    <cellStyle name="Normal 3 26 22 3" xfId="12520" xr:uid="{00000000-0005-0000-0000-0000E52B0000}"/>
    <cellStyle name="Normal 3 26 23" xfId="2097" xr:uid="{00000000-0005-0000-0000-0000DE070000}"/>
    <cellStyle name="Normal 3 26 23 2" xfId="12521" xr:uid="{00000000-0005-0000-0000-0000E72B0000}"/>
    <cellStyle name="Normal 3 26 23 3" xfId="12522" xr:uid="{00000000-0005-0000-0000-0000E82B0000}"/>
    <cellStyle name="Normal 3 26 24" xfId="12523" xr:uid="{00000000-0005-0000-0000-0000E92B0000}"/>
    <cellStyle name="Normal 3 26 25" xfId="12524" xr:uid="{00000000-0005-0000-0000-0000EA2B0000}"/>
    <cellStyle name="Normal 3 26 3" xfId="2098" xr:uid="{00000000-0005-0000-0000-0000DF070000}"/>
    <cellStyle name="Normal 3 26 3 2" xfId="12525" xr:uid="{00000000-0005-0000-0000-0000EC2B0000}"/>
    <cellStyle name="Normal 3 26 3 3" xfId="12526" xr:uid="{00000000-0005-0000-0000-0000ED2B0000}"/>
    <cellStyle name="Normal 3 26 4" xfId="2099" xr:uid="{00000000-0005-0000-0000-0000E0070000}"/>
    <cellStyle name="Normal 3 26 4 2" xfId="12527" xr:uid="{00000000-0005-0000-0000-0000EF2B0000}"/>
    <cellStyle name="Normal 3 26 4 3" xfId="12528" xr:uid="{00000000-0005-0000-0000-0000F02B0000}"/>
    <cellStyle name="Normal 3 26 5" xfId="2100" xr:uid="{00000000-0005-0000-0000-0000E1070000}"/>
    <cellStyle name="Normal 3 26 5 2" xfId="12529" xr:uid="{00000000-0005-0000-0000-0000F22B0000}"/>
    <cellStyle name="Normal 3 26 5 3" xfId="12530" xr:uid="{00000000-0005-0000-0000-0000F32B0000}"/>
    <cellStyle name="Normal 3 26 6" xfId="2101" xr:uid="{00000000-0005-0000-0000-0000E2070000}"/>
    <cellStyle name="Normal 3 26 6 2" xfId="12531" xr:uid="{00000000-0005-0000-0000-0000F52B0000}"/>
    <cellStyle name="Normal 3 26 6 3" xfId="12532" xr:uid="{00000000-0005-0000-0000-0000F62B0000}"/>
    <cellStyle name="Normal 3 26 7" xfId="2102" xr:uid="{00000000-0005-0000-0000-0000E3070000}"/>
    <cellStyle name="Normal 3 26 7 2" xfId="12533" xr:uid="{00000000-0005-0000-0000-0000F82B0000}"/>
    <cellStyle name="Normal 3 26 7 3" xfId="12534" xr:uid="{00000000-0005-0000-0000-0000F92B0000}"/>
    <cellStyle name="Normal 3 26 8" xfId="2103" xr:uid="{00000000-0005-0000-0000-0000E4070000}"/>
    <cellStyle name="Normal 3 26 8 2" xfId="12535" xr:uid="{00000000-0005-0000-0000-0000FB2B0000}"/>
    <cellStyle name="Normal 3 26 8 3" xfId="12536" xr:uid="{00000000-0005-0000-0000-0000FC2B0000}"/>
    <cellStyle name="Normal 3 26 9" xfId="2104" xr:uid="{00000000-0005-0000-0000-0000E5070000}"/>
    <cellStyle name="Normal 3 26 9 2" xfId="12537" xr:uid="{00000000-0005-0000-0000-0000FE2B0000}"/>
    <cellStyle name="Normal 3 26 9 3" xfId="12538" xr:uid="{00000000-0005-0000-0000-0000FF2B0000}"/>
    <cellStyle name="Normal 3 27" xfId="2105" xr:uid="{00000000-0005-0000-0000-0000E6070000}"/>
    <cellStyle name="Normal 3 27 10" xfId="2106" xr:uid="{00000000-0005-0000-0000-0000E7070000}"/>
    <cellStyle name="Normal 3 27 10 2" xfId="12539" xr:uid="{00000000-0005-0000-0000-0000022C0000}"/>
    <cellStyle name="Normal 3 27 10 3" xfId="12540" xr:uid="{00000000-0005-0000-0000-0000032C0000}"/>
    <cellStyle name="Normal 3 27 11" xfId="2107" xr:uid="{00000000-0005-0000-0000-0000E8070000}"/>
    <cellStyle name="Normal 3 27 11 2" xfId="12541" xr:uid="{00000000-0005-0000-0000-0000052C0000}"/>
    <cellStyle name="Normal 3 27 11 3" xfId="12542" xr:uid="{00000000-0005-0000-0000-0000062C0000}"/>
    <cellStyle name="Normal 3 27 12" xfId="2108" xr:uid="{00000000-0005-0000-0000-0000E9070000}"/>
    <cellStyle name="Normal 3 27 12 2" xfId="12543" xr:uid="{00000000-0005-0000-0000-0000082C0000}"/>
    <cellStyle name="Normal 3 27 12 3" xfId="12544" xr:uid="{00000000-0005-0000-0000-0000092C0000}"/>
    <cellStyle name="Normal 3 27 13" xfId="2109" xr:uid="{00000000-0005-0000-0000-0000EA070000}"/>
    <cellStyle name="Normal 3 27 13 2" xfId="12545" xr:uid="{00000000-0005-0000-0000-00000B2C0000}"/>
    <cellStyle name="Normal 3 27 13 3" xfId="12546" xr:uid="{00000000-0005-0000-0000-00000C2C0000}"/>
    <cellStyle name="Normal 3 27 14" xfId="2110" xr:uid="{00000000-0005-0000-0000-0000EB070000}"/>
    <cellStyle name="Normal 3 27 14 2" xfId="12547" xr:uid="{00000000-0005-0000-0000-00000E2C0000}"/>
    <cellStyle name="Normal 3 27 14 3" xfId="12548" xr:uid="{00000000-0005-0000-0000-00000F2C0000}"/>
    <cellStyle name="Normal 3 27 15" xfId="2111" xr:uid="{00000000-0005-0000-0000-0000EC070000}"/>
    <cellStyle name="Normal 3 27 15 2" xfId="12549" xr:uid="{00000000-0005-0000-0000-0000112C0000}"/>
    <cellStyle name="Normal 3 27 15 3" xfId="12550" xr:uid="{00000000-0005-0000-0000-0000122C0000}"/>
    <cellStyle name="Normal 3 27 16" xfId="2112" xr:uid="{00000000-0005-0000-0000-0000ED070000}"/>
    <cellStyle name="Normal 3 27 16 2" xfId="12551" xr:uid="{00000000-0005-0000-0000-0000142C0000}"/>
    <cellStyle name="Normal 3 27 16 3" xfId="12552" xr:uid="{00000000-0005-0000-0000-0000152C0000}"/>
    <cellStyle name="Normal 3 27 17" xfId="2113" xr:uid="{00000000-0005-0000-0000-0000EE070000}"/>
    <cellStyle name="Normal 3 27 17 2" xfId="12553" xr:uid="{00000000-0005-0000-0000-0000172C0000}"/>
    <cellStyle name="Normal 3 27 17 3" xfId="12554" xr:uid="{00000000-0005-0000-0000-0000182C0000}"/>
    <cellStyle name="Normal 3 27 18" xfId="2114" xr:uid="{00000000-0005-0000-0000-0000EF070000}"/>
    <cellStyle name="Normal 3 27 18 2" xfId="12555" xr:uid="{00000000-0005-0000-0000-00001A2C0000}"/>
    <cellStyle name="Normal 3 27 18 3" xfId="12556" xr:uid="{00000000-0005-0000-0000-00001B2C0000}"/>
    <cellStyle name="Normal 3 27 19" xfId="2115" xr:uid="{00000000-0005-0000-0000-0000F0070000}"/>
    <cellStyle name="Normal 3 27 19 2" xfId="12557" xr:uid="{00000000-0005-0000-0000-00001D2C0000}"/>
    <cellStyle name="Normal 3 27 19 3" xfId="12558" xr:uid="{00000000-0005-0000-0000-00001E2C0000}"/>
    <cellStyle name="Normal 3 27 2" xfId="2116" xr:uid="{00000000-0005-0000-0000-0000F1070000}"/>
    <cellStyle name="Normal 3 27 2 2" xfId="12559" xr:uid="{00000000-0005-0000-0000-0000202C0000}"/>
    <cellStyle name="Normal 3 27 2 3" xfId="12560" xr:uid="{00000000-0005-0000-0000-0000212C0000}"/>
    <cellStyle name="Normal 3 27 20" xfId="2117" xr:uid="{00000000-0005-0000-0000-0000F2070000}"/>
    <cellStyle name="Normal 3 27 20 2" xfId="12561" xr:uid="{00000000-0005-0000-0000-0000232C0000}"/>
    <cellStyle name="Normal 3 27 20 3" xfId="12562" xr:uid="{00000000-0005-0000-0000-0000242C0000}"/>
    <cellStyle name="Normal 3 27 21" xfId="2118" xr:uid="{00000000-0005-0000-0000-0000F3070000}"/>
    <cellStyle name="Normal 3 27 21 2" xfId="12563" xr:uid="{00000000-0005-0000-0000-0000262C0000}"/>
    <cellStyle name="Normal 3 27 21 3" xfId="12564" xr:uid="{00000000-0005-0000-0000-0000272C0000}"/>
    <cellStyle name="Normal 3 27 22" xfId="2119" xr:uid="{00000000-0005-0000-0000-0000F4070000}"/>
    <cellStyle name="Normal 3 27 22 2" xfId="12565" xr:uid="{00000000-0005-0000-0000-0000292C0000}"/>
    <cellStyle name="Normal 3 27 22 3" xfId="12566" xr:uid="{00000000-0005-0000-0000-00002A2C0000}"/>
    <cellStyle name="Normal 3 27 23" xfId="2120" xr:uid="{00000000-0005-0000-0000-0000F5070000}"/>
    <cellStyle name="Normal 3 27 23 2" xfId="12567" xr:uid="{00000000-0005-0000-0000-00002C2C0000}"/>
    <cellStyle name="Normal 3 27 23 3" xfId="12568" xr:uid="{00000000-0005-0000-0000-00002D2C0000}"/>
    <cellStyle name="Normal 3 27 24" xfId="12569" xr:uid="{00000000-0005-0000-0000-00002E2C0000}"/>
    <cellStyle name="Normal 3 27 25" xfId="12570" xr:uid="{00000000-0005-0000-0000-00002F2C0000}"/>
    <cellStyle name="Normal 3 27 3" xfId="2121" xr:uid="{00000000-0005-0000-0000-0000F6070000}"/>
    <cellStyle name="Normal 3 27 3 2" xfId="12571" xr:uid="{00000000-0005-0000-0000-0000312C0000}"/>
    <cellStyle name="Normal 3 27 3 3" xfId="12572" xr:uid="{00000000-0005-0000-0000-0000322C0000}"/>
    <cellStyle name="Normal 3 27 4" xfId="2122" xr:uid="{00000000-0005-0000-0000-0000F7070000}"/>
    <cellStyle name="Normal 3 27 4 2" xfId="12573" xr:uid="{00000000-0005-0000-0000-0000342C0000}"/>
    <cellStyle name="Normal 3 27 4 3" xfId="12574" xr:uid="{00000000-0005-0000-0000-0000352C0000}"/>
    <cellStyle name="Normal 3 27 5" xfId="2123" xr:uid="{00000000-0005-0000-0000-0000F8070000}"/>
    <cellStyle name="Normal 3 27 5 2" xfId="12575" xr:uid="{00000000-0005-0000-0000-0000372C0000}"/>
    <cellStyle name="Normal 3 27 5 3" xfId="12576" xr:uid="{00000000-0005-0000-0000-0000382C0000}"/>
    <cellStyle name="Normal 3 27 6" xfId="2124" xr:uid="{00000000-0005-0000-0000-0000F9070000}"/>
    <cellStyle name="Normal 3 27 6 2" xfId="12577" xr:uid="{00000000-0005-0000-0000-00003A2C0000}"/>
    <cellStyle name="Normal 3 27 6 3" xfId="12578" xr:uid="{00000000-0005-0000-0000-00003B2C0000}"/>
    <cellStyle name="Normal 3 27 7" xfId="2125" xr:uid="{00000000-0005-0000-0000-0000FA070000}"/>
    <cellStyle name="Normal 3 27 7 2" xfId="12579" xr:uid="{00000000-0005-0000-0000-00003D2C0000}"/>
    <cellStyle name="Normal 3 27 7 3" xfId="12580" xr:uid="{00000000-0005-0000-0000-00003E2C0000}"/>
    <cellStyle name="Normal 3 27 8" xfId="2126" xr:uid="{00000000-0005-0000-0000-0000FB070000}"/>
    <cellStyle name="Normal 3 27 8 2" xfId="12581" xr:uid="{00000000-0005-0000-0000-0000402C0000}"/>
    <cellStyle name="Normal 3 27 8 3" xfId="12582" xr:uid="{00000000-0005-0000-0000-0000412C0000}"/>
    <cellStyle name="Normal 3 27 9" xfId="2127" xr:uid="{00000000-0005-0000-0000-0000FC070000}"/>
    <cellStyle name="Normal 3 27 9 2" xfId="12583" xr:uid="{00000000-0005-0000-0000-0000432C0000}"/>
    <cellStyle name="Normal 3 27 9 3" xfId="12584" xr:uid="{00000000-0005-0000-0000-0000442C0000}"/>
    <cellStyle name="Normal 3 28" xfId="2128" xr:uid="{00000000-0005-0000-0000-0000FD070000}"/>
    <cellStyle name="Normal 3 28 10" xfId="2129" xr:uid="{00000000-0005-0000-0000-0000FE070000}"/>
    <cellStyle name="Normal 3 28 10 2" xfId="12585" xr:uid="{00000000-0005-0000-0000-0000472C0000}"/>
    <cellStyle name="Normal 3 28 10 3" xfId="12586" xr:uid="{00000000-0005-0000-0000-0000482C0000}"/>
    <cellStyle name="Normal 3 28 11" xfId="2130" xr:uid="{00000000-0005-0000-0000-0000FF070000}"/>
    <cellStyle name="Normal 3 28 11 2" xfId="12587" xr:uid="{00000000-0005-0000-0000-00004A2C0000}"/>
    <cellStyle name="Normal 3 28 11 3" xfId="12588" xr:uid="{00000000-0005-0000-0000-00004B2C0000}"/>
    <cellStyle name="Normal 3 28 12" xfId="2131" xr:uid="{00000000-0005-0000-0000-000000080000}"/>
    <cellStyle name="Normal 3 28 12 2" xfId="12589" xr:uid="{00000000-0005-0000-0000-00004D2C0000}"/>
    <cellStyle name="Normal 3 28 12 3" xfId="12590" xr:uid="{00000000-0005-0000-0000-00004E2C0000}"/>
    <cellStyle name="Normal 3 28 13" xfId="2132" xr:uid="{00000000-0005-0000-0000-000001080000}"/>
    <cellStyle name="Normal 3 28 13 2" xfId="12591" xr:uid="{00000000-0005-0000-0000-0000502C0000}"/>
    <cellStyle name="Normal 3 28 13 3" xfId="12592" xr:uid="{00000000-0005-0000-0000-0000512C0000}"/>
    <cellStyle name="Normal 3 28 14" xfId="2133" xr:uid="{00000000-0005-0000-0000-000002080000}"/>
    <cellStyle name="Normal 3 28 14 2" xfId="12593" xr:uid="{00000000-0005-0000-0000-0000532C0000}"/>
    <cellStyle name="Normal 3 28 14 3" xfId="12594" xr:uid="{00000000-0005-0000-0000-0000542C0000}"/>
    <cellStyle name="Normal 3 28 15" xfId="2134" xr:uid="{00000000-0005-0000-0000-000003080000}"/>
    <cellStyle name="Normal 3 28 15 2" xfId="12595" xr:uid="{00000000-0005-0000-0000-0000562C0000}"/>
    <cellStyle name="Normal 3 28 15 3" xfId="12596" xr:uid="{00000000-0005-0000-0000-0000572C0000}"/>
    <cellStyle name="Normal 3 28 16" xfId="2135" xr:uid="{00000000-0005-0000-0000-000004080000}"/>
    <cellStyle name="Normal 3 28 16 2" xfId="12597" xr:uid="{00000000-0005-0000-0000-0000592C0000}"/>
    <cellStyle name="Normal 3 28 16 3" xfId="12598" xr:uid="{00000000-0005-0000-0000-00005A2C0000}"/>
    <cellStyle name="Normal 3 28 17" xfId="2136" xr:uid="{00000000-0005-0000-0000-000005080000}"/>
    <cellStyle name="Normal 3 28 17 2" xfId="12599" xr:uid="{00000000-0005-0000-0000-00005C2C0000}"/>
    <cellStyle name="Normal 3 28 17 3" xfId="12600" xr:uid="{00000000-0005-0000-0000-00005D2C0000}"/>
    <cellStyle name="Normal 3 28 18" xfId="2137" xr:uid="{00000000-0005-0000-0000-000006080000}"/>
    <cellStyle name="Normal 3 28 18 2" xfId="12601" xr:uid="{00000000-0005-0000-0000-00005F2C0000}"/>
    <cellStyle name="Normal 3 28 18 3" xfId="12602" xr:uid="{00000000-0005-0000-0000-0000602C0000}"/>
    <cellStyle name="Normal 3 28 19" xfId="2138" xr:uid="{00000000-0005-0000-0000-000007080000}"/>
    <cellStyle name="Normal 3 28 19 2" xfId="12603" xr:uid="{00000000-0005-0000-0000-0000622C0000}"/>
    <cellStyle name="Normal 3 28 19 3" xfId="12604" xr:uid="{00000000-0005-0000-0000-0000632C0000}"/>
    <cellStyle name="Normal 3 28 2" xfId="2139" xr:uid="{00000000-0005-0000-0000-000008080000}"/>
    <cellStyle name="Normal 3 28 2 2" xfId="12605" xr:uid="{00000000-0005-0000-0000-0000652C0000}"/>
    <cellStyle name="Normal 3 28 2 3" xfId="12606" xr:uid="{00000000-0005-0000-0000-0000662C0000}"/>
    <cellStyle name="Normal 3 28 20" xfId="2140" xr:uid="{00000000-0005-0000-0000-000009080000}"/>
    <cellStyle name="Normal 3 28 20 2" xfId="12607" xr:uid="{00000000-0005-0000-0000-0000682C0000}"/>
    <cellStyle name="Normal 3 28 20 3" xfId="12608" xr:uid="{00000000-0005-0000-0000-0000692C0000}"/>
    <cellStyle name="Normal 3 28 21" xfId="2141" xr:uid="{00000000-0005-0000-0000-00000A080000}"/>
    <cellStyle name="Normal 3 28 21 2" xfId="12609" xr:uid="{00000000-0005-0000-0000-00006B2C0000}"/>
    <cellStyle name="Normal 3 28 21 3" xfId="12610" xr:uid="{00000000-0005-0000-0000-00006C2C0000}"/>
    <cellStyle name="Normal 3 28 22" xfId="2142" xr:uid="{00000000-0005-0000-0000-00000B080000}"/>
    <cellStyle name="Normal 3 28 22 2" xfId="12611" xr:uid="{00000000-0005-0000-0000-00006E2C0000}"/>
    <cellStyle name="Normal 3 28 22 3" xfId="12612" xr:uid="{00000000-0005-0000-0000-00006F2C0000}"/>
    <cellStyle name="Normal 3 28 23" xfId="2143" xr:uid="{00000000-0005-0000-0000-00000C080000}"/>
    <cellStyle name="Normal 3 28 23 2" xfId="12613" xr:uid="{00000000-0005-0000-0000-0000712C0000}"/>
    <cellStyle name="Normal 3 28 23 3" xfId="12614" xr:uid="{00000000-0005-0000-0000-0000722C0000}"/>
    <cellStyle name="Normal 3 28 24" xfId="12615" xr:uid="{00000000-0005-0000-0000-0000732C0000}"/>
    <cellStyle name="Normal 3 28 25" xfId="12616" xr:uid="{00000000-0005-0000-0000-0000742C0000}"/>
    <cellStyle name="Normal 3 28 3" xfId="2144" xr:uid="{00000000-0005-0000-0000-00000D080000}"/>
    <cellStyle name="Normal 3 28 3 2" xfId="12617" xr:uid="{00000000-0005-0000-0000-0000762C0000}"/>
    <cellStyle name="Normal 3 28 3 3" xfId="12618" xr:uid="{00000000-0005-0000-0000-0000772C0000}"/>
    <cellStyle name="Normal 3 28 4" xfId="2145" xr:uid="{00000000-0005-0000-0000-00000E080000}"/>
    <cellStyle name="Normal 3 28 4 2" xfId="12619" xr:uid="{00000000-0005-0000-0000-0000792C0000}"/>
    <cellStyle name="Normal 3 28 4 3" xfId="12620" xr:uid="{00000000-0005-0000-0000-00007A2C0000}"/>
    <cellStyle name="Normal 3 28 5" xfId="2146" xr:uid="{00000000-0005-0000-0000-00000F080000}"/>
    <cellStyle name="Normal 3 28 5 2" xfId="12621" xr:uid="{00000000-0005-0000-0000-00007C2C0000}"/>
    <cellStyle name="Normal 3 28 5 3" xfId="12622" xr:uid="{00000000-0005-0000-0000-00007D2C0000}"/>
    <cellStyle name="Normal 3 28 6" xfId="2147" xr:uid="{00000000-0005-0000-0000-000010080000}"/>
    <cellStyle name="Normal 3 28 6 2" xfId="12623" xr:uid="{00000000-0005-0000-0000-00007F2C0000}"/>
    <cellStyle name="Normal 3 28 6 3" xfId="12624" xr:uid="{00000000-0005-0000-0000-0000802C0000}"/>
    <cellStyle name="Normal 3 28 7" xfId="2148" xr:uid="{00000000-0005-0000-0000-000011080000}"/>
    <cellStyle name="Normal 3 28 7 2" xfId="12625" xr:uid="{00000000-0005-0000-0000-0000822C0000}"/>
    <cellStyle name="Normal 3 28 7 3" xfId="12626" xr:uid="{00000000-0005-0000-0000-0000832C0000}"/>
    <cellStyle name="Normal 3 28 8" xfId="2149" xr:uid="{00000000-0005-0000-0000-000012080000}"/>
    <cellStyle name="Normal 3 28 8 2" xfId="12627" xr:uid="{00000000-0005-0000-0000-0000852C0000}"/>
    <cellStyle name="Normal 3 28 8 3" xfId="12628" xr:uid="{00000000-0005-0000-0000-0000862C0000}"/>
    <cellStyle name="Normal 3 28 9" xfId="2150" xr:uid="{00000000-0005-0000-0000-000013080000}"/>
    <cellStyle name="Normal 3 28 9 2" xfId="12629" xr:uid="{00000000-0005-0000-0000-0000882C0000}"/>
    <cellStyle name="Normal 3 28 9 3" xfId="12630" xr:uid="{00000000-0005-0000-0000-0000892C0000}"/>
    <cellStyle name="Normal 3 29" xfId="2151" xr:uid="{00000000-0005-0000-0000-000014080000}"/>
    <cellStyle name="Normal 3 29 10" xfId="2152" xr:uid="{00000000-0005-0000-0000-000015080000}"/>
    <cellStyle name="Normal 3 29 10 2" xfId="12631" xr:uid="{00000000-0005-0000-0000-00008C2C0000}"/>
    <cellStyle name="Normal 3 29 10 3" xfId="12632" xr:uid="{00000000-0005-0000-0000-00008D2C0000}"/>
    <cellStyle name="Normal 3 29 11" xfId="2153" xr:uid="{00000000-0005-0000-0000-000016080000}"/>
    <cellStyle name="Normal 3 29 11 2" xfId="12633" xr:uid="{00000000-0005-0000-0000-00008F2C0000}"/>
    <cellStyle name="Normal 3 29 11 3" xfId="12634" xr:uid="{00000000-0005-0000-0000-0000902C0000}"/>
    <cellStyle name="Normal 3 29 12" xfId="2154" xr:uid="{00000000-0005-0000-0000-000017080000}"/>
    <cellStyle name="Normal 3 29 12 2" xfId="12635" xr:uid="{00000000-0005-0000-0000-0000922C0000}"/>
    <cellStyle name="Normal 3 29 12 3" xfId="12636" xr:uid="{00000000-0005-0000-0000-0000932C0000}"/>
    <cellStyle name="Normal 3 29 13" xfId="2155" xr:uid="{00000000-0005-0000-0000-000018080000}"/>
    <cellStyle name="Normal 3 29 13 2" xfId="12637" xr:uid="{00000000-0005-0000-0000-0000952C0000}"/>
    <cellStyle name="Normal 3 29 13 3" xfId="12638" xr:uid="{00000000-0005-0000-0000-0000962C0000}"/>
    <cellStyle name="Normal 3 29 14" xfId="2156" xr:uid="{00000000-0005-0000-0000-000019080000}"/>
    <cellStyle name="Normal 3 29 14 2" xfId="12639" xr:uid="{00000000-0005-0000-0000-0000982C0000}"/>
    <cellStyle name="Normal 3 29 14 3" xfId="12640" xr:uid="{00000000-0005-0000-0000-0000992C0000}"/>
    <cellStyle name="Normal 3 29 15" xfId="2157" xr:uid="{00000000-0005-0000-0000-00001A080000}"/>
    <cellStyle name="Normal 3 29 15 2" xfId="12641" xr:uid="{00000000-0005-0000-0000-00009B2C0000}"/>
    <cellStyle name="Normal 3 29 15 3" xfId="12642" xr:uid="{00000000-0005-0000-0000-00009C2C0000}"/>
    <cellStyle name="Normal 3 29 16" xfId="2158" xr:uid="{00000000-0005-0000-0000-00001B080000}"/>
    <cellStyle name="Normal 3 29 16 2" xfId="12643" xr:uid="{00000000-0005-0000-0000-00009E2C0000}"/>
    <cellStyle name="Normal 3 29 16 3" xfId="12644" xr:uid="{00000000-0005-0000-0000-00009F2C0000}"/>
    <cellStyle name="Normal 3 29 17" xfId="2159" xr:uid="{00000000-0005-0000-0000-00001C080000}"/>
    <cellStyle name="Normal 3 29 17 2" xfId="12645" xr:uid="{00000000-0005-0000-0000-0000A12C0000}"/>
    <cellStyle name="Normal 3 29 17 3" xfId="12646" xr:uid="{00000000-0005-0000-0000-0000A22C0000}"/>
    <cellStyle name="Normal 3 29 18" xfId="2160" xr:uid="{00000000-0005-0000-0000-00001D080000}"/>
    <cellStyle name="Normal 3 29 18 2" xfId="12647" xr:uid="{00000000-0005-0000-0000-0000A42C0000}"/>
    <cellStyle name="Normal 3 29 18 3" xfId="12648" xr:uid="{00000000-0005-0000-0000-0000A52C0000}"/>
    <cellStyle name="Normal 3 29 19" xfId="2161" xr:uid="{00000000-0005-0000-0000-00001E080000}"/>
    <cellStyle name="Normal 3 29 19 2" xfId="12649" xr:uid="{00000000-0005-0000-0000-0000A72C0000}"/>
    <cellStyle name="Normal 3 29 19 3" xfId="12650" xr:uid="{00000000-0005-0000-0000-0000A82C0000}"/>
    <cellStyle name="Normal 3 29 2" xfId="2162" xr:uid="{00000000-0005-0000-0000-00001F080000}"/>
    <cellStyle name="Normal 3 29 2 2" xfId="12651" xr:uid="{00000000-0005-0000-0000-0000AA2C0000}"/>
    <cellStyle name="Normal 3 29 2 3" xfId="12652" xr:uid="{00000000-0005-0000-0000-0000AB2C0000}"/>
    <cellStyle name="Normal 3 29 20" xfId="2163" xr:uid="{00000000-0005-0000-0000-000020080000}"/>
    <cellStyle name="Normal 3 29 20 2" xfId="12653" xr:uid="{00000000-0005-0000-0000-0000AD2C0000}"/>
    <cellStyle name="Normal 3 29 20 3" xfId="12654" xr:uid="{00000000-0005-0000-0000-0000AE2C0000}"/>
    <cellStyle name="Normal 3 29 21" xfId="2164" xr:uid="{00000000-0005-0000-0000-000021080000}"/>
    <cellStyle name="Normal 3 29 21 2" xfId="12655" xr:uid="{00000000-0005-0000-0000-0000B02C0000}"/>
    <cellStyle name="Normal 3 29 21 3" xfId="12656" xr:uid="{00000000-0005-0000-0000-0000B12C0000}"/>
    <cellStyle name="Normal 3 29 22" xfId="2165" xr:uid="{00000000-0005-0000-0000-000022080000}"/>
    <cellStyle name="Normal 3 29 22 2" xfId="12657" xr:uid="{00000000-0005-0000-0000-0000B32C0000}"/>
    <cellStyle name="Normal 3 29 22 3" xfId="12658" xr:uid="{00000000-0005-0000-0000-0000B42C0000}"/>
    <cellStyle name="Normal 3 29 23" xfId="2166" xr:uid="{00000000-0005-0000-0000-000023080000}"/>
    <cellStyle name="Normal 3 29 23 2" xfId="12659" xr:uid="{00000000-0005-0000-0000-0000B62C0000}"/>
    <cellStyle name="Normal 3 29 23 3" xfId="12660" xr:uid="{00000000-0005-0000-0000-0000B72C0000}"/>
    <cellStyle name="Normal 3 29 24" xfId="12661" xr:uid="{00000000-0005-0000-0000-0000B82C0000}"/>
    <cellStyle name="Normal 3 29 25" xfId="12662" xr:uid="{00000000-0005-0000-0000-0000B92C0000}"/>
    <cellStyle name="Normal 3 29 3" xfId="2167" xr:uid="{00000000-0005-0000-0000-000024080000}"/>
    <cellStyle name="Normal 3 29 3 2" xfId="12663" xr:uid="{00000000-0005-0000-0000-0000BB2C0000}"/>
    <cellStyle name="Normal 3 29 3 3" xfId="12664" xr:uid="{00000000-0005-0000-0000-0000BC2C0000}"/>
    <cellStyle name="Normal 3 29 4" xfId="2168" xr:uid="{00000000-0005-0000-0000-000025080000}"/>
    <cellStyle name="Normal 3 29 4 2" xfId="12665" xr:uid="{00000000-0005-0000-0000-0000BE2C0000}"/>
    <cellStyle name="Normal 3 29 4 3" xfId="12666" xr:uid="{00000000-0005-0000-0000-0000BF2C0000}"/>
    <cellStyle name="Normal 3 29 5" xfId="2169" xr:uid="{00000000-0005-0000-0000-000026080000}"/>
    <cellStyle name="Normal 3 29 5 2" xfId="12667" xr:uid="{00000000-0005-0000-0000-0000C12C0000}"/>
    <cellStyle name="Normal 3 29 5 3" xfId="12668" xr:uid="{00000000-0005-0000-0000-0000C22C0000}"/>
    <cellStyle name="Normal 3 29 6" xfId="2170" xr:uid="{00000000-0005-0000-0000-000027080000}"/>
    <cellStyle name="Normal 3 29 6 2" xfId="12669" xr:uid="{00000000-0005-0000-0000-0000C42C0000}"/>
    <cellStyle name="Normal 3 29 6 3" xfId="12670" xr:uid="{00000000-0005-0000-0000-0000C52C0000}"/>
    <cellStyle name="Normal 3 29 7" xfId="2171" xr:uid="{00000000-0005-0000-0000-000028080000}"/>
    <cellStyle name="Normal 3 29 7 2" xfId="12671" xr:uid="{00000000-0005-0000-0000-0000C72C0000}"/>
    <cellStyle name="Normal 3 29 7 3" xfId="12672" xr:uid="{00000000-0005-0000-0000-0000C82C0000}"/>
    <cellStyle name="Normal 3 29 8" xfId="2172" xr:uid="{00000000-0005-0000-0000-000029080000}"/>
    <cellStyle name="Normal 3 29 8 2" xfId="12673" xr:uid="{00000000-0005-0000-0000-0000CA2C0000}"/>
    <cellStyle name="Normal 3 29 8 3" xfId="12674" xr:uid="{00000000-0005-0000-0000-0000CB2C0000}"/>
    <cellStyle name="Normal 3 29 9" xfId="2173" xr:uid="{00000000-0005-0000-0000-00002A080000}"/>
    <cellStyle name="Normal 3 29 9 2" xfId="12675" xr:uid="{00000000-0005-0000-0000-0000CD2C0000}"/>
    <cellStyle name="Normal 3 29 9 3" xfId="12676" xr:uid="{00000000-0005-0000-0000-0000CE2C0000}"/>
    <cellStyle name="Normal 3 3" xfId="2174" xr:uid="{00000000-0005-0000-0000-00002B080000}"/>
    <cellStyle name="Normal 3 3 10" xfId="2175" xr:uid="{00000000-0005-0000-0000-00002C080000}"/>
    <cellStyle name="Normal 3 3 10 2" xfId="12677" xr:uid="{00000000-0005-0000-0000-0000D12C0000}"/>
    <cellStyle name="Normal 3 3 10 3" xfId="12678" xr:uid="{00000000-0005-0000-0000-0000D22C0000}"/>
    <cellStyle name="Normal 3 3 11" xfId="2176" xr:uid="{00000000-0005-0000-0000-00002D080000}"/>
    <cellStyle name="Normal 3 3 11 2" xfId="12679" xr:uid="{00000000-0005-0000-0000-0000D42C0000}"/>
    <cellStyle name="Normal 3 3 11 3" xfId="12680" xr:uid="{00000000-0005-0000-0000-0000D52C0000}"/>
    <cellStyle name="Normal 3 3 12" xfId="2177" xr:uid="{00000000-0005-0000-0000-00002E080000}"/>
    <cellStyle name="Normal 3 3 12 2" xfId="12681" xr:uid="{00000000-0005-0000-0000-0000D72C0000}"/>
    <cellStyle name="Normal 3 3 12 3" xfId="12682" xr:uid="{00000000-0005-0000-0000-0000D82C0000}"/>
    <cellStyle name="Normal 3 3 13" xfId="2178" xr:uid="{00000000-0005-0000-0000-00002F080000}"/>
    <cellStyle name="Normal 3 3 13 2" xfId="12683" xr:uid="{00000000-0005-0000-0000-0000DA2C0000}"/>
    <cellStyle name="Normal 3 3 13 3" xfId="12684" xr:uid="{00000000-0005-0000-0000-0000DB2C0000}"/>
    <cellStyle name="Normal 3 3 14" xfId="2179" xr:uid="{00000000-0005-0000-0000-000030080000}"/>
    <cellStyle name="Normal 3 3 14 2" xfId="12685" xr:uid="{00000000-0005-0000-0000-0000DD2C0000}"/>
    <cellStyle name="Normal 3 3 14 3" xfId="12686" xr:uid="{00000000-0005-0000-0000-0000DE2C0000}"/>
    <cellStyle name="Normal 3 3 15" xfId="2180" xr:uid="{00000000-0005-0000-0000-000031080000}"/>
    <cellStyle name="Normal 3 3 15 2" xfId="12687" xr:uid="{00000000-0005-0000-0000-0000E02C0000}"/>
    <cellStyle name="Normal 3 3 15 3" xfId="12688" xr:uid="{00000000-0005-0000-0000-0000E12C0000}"/>
    <cellStyle name="Normal 3 3 16" xfId="2181" xr:uid="{00000000-0005-0000-0000-000032080000}"/>
    <cellStyle name="Normal 3 3 16 2" xfId="12689" xr:uid="{00000000-0005-0000-0000-0000E32C0000}"/>
    <cellStyle name="Normal 3 3 16 3" xfId="12690" xr:uid="{00000000-0005-0000-0000-0000E42C0000}"/>
    <cellStyle name="Normal 3 3 17" xfId="2182" xr:uid="{00000000-0005-0000-0000-000033080000}"/>
    <cellStyle name="Normal 3 3 17 2" xfId="12691" xr:uid="{00000000-0005-0000-0000-0000E62C0000}"/>
    <cellStyle name="Normal 3 3 17 3" xfId="12692" xr:uid="{00000000-0005-0000-0000-0000E72C0000}"/>
    <cellStyle name="Normal 3 3 18" xfId="2183" xr:uid="{00000000-0005-0000-0000-000034080000}"/>
    <cellStyle name="Normal 3 3 18 2" xfId="12693" xr:uid="{00000000-0005-0000-0000-0000E92C0000}"/>
    <cellStyle name="Normal 3 3 18 3" xfId="12694" xr:uid="{00000000-0005-0000-0000-0000EA2C0000}"/>
    <cellStyle name="Normal 3 3 19" xfId="2184" xr:uid="{00000000-0005-0000-0000-000035080000}"/>
    <cellStyle name="Normal 3 3 19 2" xfId="12695" xr:uid="{00000000-0005-0000-0000-0000EC2C0000}"/>
    <cellStyle name="Normal 3 3 19 3" xfId="12696" xr:uid="{00000000-0005-0000-0000-0000ED2C0000}"/>
    <cellStyle name="Normal 3 3 2" xfId="2185" xr:uid="{00000000-0005-0000-0000-000036080000}"/>
    <cellStyle name="Normal 3 3 2 10" xfId="12697" xr:uid="{00000000-0005-0000-0000-0000EF2C0000}"/>
    <cellStyle name="Normal 3 3 2 10 2" xfId="12698" xr:uid="{00000000-0005-0000-0000-0000F02C0000}"/>
    <cellStyle name="Normal 3 3 2 11" xfId="12699" xr:uid="{00000000-0005-0000-0000-0000F12C0000}"/>
    <cellStyle name="Normal 3 3 2 12" xfId="12700" xr:uid="{00000000-0005-0000-0000-0000F22C0000}"/>
    <cellStyle name="Normal 3 3 2 13" xfId="12701" xr:uid="{00000000-0005-0000-0000-0000F32C0000}"/>
    <cellStyle name="Normal 3 3 2 14" xfId="5361" xr:uid="{00000000-0005-0000-0000-0000EE2C0000}"/>
    <cellStyle name="Normal 3 3 2 2" xfId="12702" xr:uid="{00000000-0005-0000-0000-0000F42C0000}"/>
    <cellStyle name="Normal 3 3 2 2 10" xfId="12703" xr:uid="{00000000-0005-0000-0000-0000F52C0000}"/>
    <cellStyle name="Normal 3 3 2 2 11" xfId="12704" xr:uid="{00000000-0005-0000-0000-0000F62C0000}"/>
    <cellStyle name="Normal 3 3 2 2 2" xfId="12705" xr:uid="{00000000-0005-0000-0000-0000F72C0000}"/>
    <cellStyle name="Normal 3 3 2 2 2 10" xfId="12706" xr:uid="{00000000-0005-0000-0000-0000F82C0000}"/>
    <cellStyle name="Normal 3 3 2 2 2 2" xfId="12707" xr:uid="{00000000-0005-0000-0000-0000F92C0000}"/>
    <cellStyle name="Normal 3 3 2 2 2 2 2" xfId="12708" xr:uid="{00000000-0005-0000-0000-0000FA2C0000}"/>
    <cellStyle name="Normal 3 3 2 2 2 2 2 2" xfId="12709" xr:uid="{00000000-0005-0000-0000-0000FB2C0000}"/>
    <cellStyle name="Normal 3 3 2 2 2 2 2 2 2" xfId="12710" xr:uid="{00000000-0005-0000-0000-0000FC2C0000}"/>
    <cellStyle name="Normal 3 3 2 2 2 2 2 2 2 2" xfId="12711" xr:uid="{00000000-0005-0000-0000-0000FD2C0000}"/>
    <cellStyle name="Normal 3 3 2 2 2 2 2 2 2 3" xfId="12712" xr:uid="{00000000-0005-0000-0000-0000FE2C0000}"/>
    <cellStyle name="Normal 3 3 2 2 2 2 2 2 3" xfId="12713" xr:uid="{00000000-0005-0000-0000-0000FF2C0000}"/>
    <cellStyle name="Normal 3 3 2 2 2 2 2 2 4" xfId="12714" xr:uid="{00000000-0005-0000-0000-0000002D0000}"/>
    <cellStyle name="Normal 3 3 2 2 2 2 2 2 5" xfId="12715" xr:uid="{00000000-0005-0000-0000-0000012D0000}"/>
    <cellStyle name="Normal 3 3 2 2 2 2 2 2 6" xfId="12716" xr:uid="{00000000-0005-0000-0000-0000022D0000}"/>
    <cellStyle name="Normal 3 3 2 2 2 2 2 3" xfId="12717" xr:uid="{00000000-0005-0000-0000-0000032D0000}"/>
    <cellStyle name="Normal 3 3 2 2 2 2 2 3 2" xfId="12718" xr:uid="{00000000-0005-0000-0000-0000042D0000}"/>
    <cellStyle name="Normal 3 3 2 2 2 2 2 3 2 2" xfId="12719" xr:uid="{00000000-0005-0000-0000-0000052D0000}"/>
    <cellStyle name="Normal 3 3 2 2 2 2 2 3 2 3" xfId="12720" xr:uid="{00000000-0005-0000-0000-0000062D0000}"/>
    <cellStyle name="Normal 3 3 2 2 2 2 2 3 3" xfId="12721" xr:uid="{00000000-0005-0000-0000-0000072D0000}"/>
    <cellStyle name="Normal 3 3 2 2 2 2 2 3 3 2" xfId="12722" xr:uid="{00000000-0005-0000-0000-0000082D0000}"/>
    <cellStyle name="Normal 3 3 2 2 2 2 2 3 4" xfId="12723" xr:uid="{00000000-0005-0000-0000-0000092D0000}"/>
    <cellStyle name="Normal 3 3 2 2 2 2 2 4" xfId="12724" xr:uid="{00000000-0005-0000-0000-00000A2D0000}"/>
    <cellStyle name="Normal 3 3 2 2 2 2 2 4 2" xfId="12725" xr:uid="{00000000-0005-0000-0000-00000B2D0000}"/>
    <cellStyle name="Normal 3 3 2 2 2 2 2 4 3" xfId="12726" xr:uid="{00000000-0005-0000-0000-00000C2D0000}"/>
    <cellStyle name="Normal 3 3 2 2 2 2 2 5" xfId="12727" xr:uid="{00000000-0005-0000-0000-00000D2D0000}"/>
    <cellStyle name="Normal 3 3 2 2 2 2 2 6" xfId="12728" xr:uid="{00000000-0005-0000-0000-00000E2D0000}"/>
    <cellStyle name="Normal 3 3 2 2 2 2 2 7" xfId="12729" xr:uid="{00000000-0005-0000-0000-00000F2D0000}"/>
    <cellStyle name="Normal 3 3 2 2 2 2 2 8" xfId="12730" xr:uid="{00000000-0005-0000-0000-0000102D0000}"/>
    <cellStyle name="Normal 3 3 2 2 2 2 3" xfId="12731" xr:uid="{00000000-0005-0000-0000-0000112D0000}"/>
    <cellStyle name="Normal 3 3 2 2 2 2 3 2" xfId="12732" xr:uid="{00000000-0005-0000-0000-0000122D0000}"/>
    <cellStyle name="Normal 3 3 2 2 2 2 3 2 2" xfId="12733" xr:uid="{00000000-0005-0000-0000-0000132D0000}"/>
    <cellStyle name="Normal 3 3 2 2 2 2 3 2 3" xfId="12734" xr:uid="{00000000-0005-0000-0000-0000142D0000}"/>
    <cellStyle name="Normal 3 3 2 2 2 2 3 3" xfId="12735" xr:uid="{00000000-0005-0000-0000-0000152D0000}"/>
    <cellStyle name="Normal 3 3 2 2 2 2 3 4" xfId="12736" xr:uid="{00000000-0005-0000-0000-0000162D0000}"/>
    <cellStyle name="Normal 3 3 2 2 2 2 3 5" xfId="12737" xr:uid="{00000000-0005-0000-0000-0000172D0000}"/>
    <cellStyle name="Normal 3 3 2 2 2 2 3 6" xfId="12738" xr:uid="{00000000-0005-0000-0000-0000182D0000}"/>
    <cellStyle name="Normal 3 3 2 2 2 2 4" xfId="12739" xr:uid="{00000000-0005-0000-0000-0000192D0000}"/>
    <cellStyle name="Normal 3 3 2 2 2 2 4 2" xfId="12740" xr:uid="{00000000-0005-0000-0000-00001A2D0000}"/>
    <cellStyle name="Normal 3 3 2 2 2 2 4 2 2" xfId="12741" xr:uid="{00000000-0005-0000-0000-00001B2D0000}"/>
    <cellStyle name="Normal 3 3 2 2 2 2 4 2 3" xfId="12742" xr:uid="{00000000-0005-0000-0000-00001C2D0000}"/>
    <cellStyle name="Normal 3 3 2 2 2 2 4 3" xfId="12743" xr:uid="{00000000-0005-0000-0000-00001D2D0000}"/>
    <cellStyle name="Normal 3 3 2 2 2 2 4 3 2" xfId="12744" xr:uid="{00000000-0005-0000-0000-00001E2D0000}"/>
    <cellStyle name="Normal 3 3 2 2 2 2 4 4" xfId="12745" xr:uid="{00000000-0005-0000-0000-00001F2D0000}"/>
    <cellStyle name="Normal 3 3 2 2 2 2 5" xfId="12746" xr:uid="{00000000-0005-0000-0000-0000202D0000}"/>
    <cellStyle name="Normal 3 3 2 2 2 2 5 2" xfId="12747" xr:uid="{00000000-0005-0000-0000-0000212D0000}"/>
    <cellStyle name="Normal 3 3 2 2 2 2 5 3" xfId="12748" xr:uid="{00000000-0005-0000-0000-0000222D0000}"/>
    <cellStyle name="Normal 3 3 2 2 2 2 6" xfId="12749" xr:uid="{00000000-0005-0000-0000-0000232D0000}"/>
    <cellStyle name="Normal 3 3 2 2 2 2 7" xfId="12750" xr:uid="{00000000-0005-0000-0000-0000242D0000}"/>
    <cellStyle name="Normal 3 3 2 2 2 2 8" xfId="12751" xr:uid="{00000000-0005-0000-0000-0000252D0000}"/>
    <cellStyle name="Normal 3 3 2 2 2 2 9" xfId="12752" xr:uid="{00000000-0005-0000-0000-0000262D0000}"/>
    <cellStyle name="Normal 3 3 2 2 2 3" xfId="12753" xr:uid="{00000000-0005-0000-0000-0000272D0000}"/>
    <cellStyle name="Normal 3 3 2 2 2 3 2" xfId="12754" xr:uid="{00000000-0005-0000-0000-0000282D0000}"/>
    <cellStyle name="Normal 3 3 2 2 2 3 2 2" xfId="12755" xr:uid="{00000000-0005-0000-0000-0000292D0000}"/>
    <cellStyle name="Normal 3 3 2 2 2 3 2 2 2" xfId="12756" xr:uid="{00000000-0005-0000-0000-00002A2D0000}"/>
    <cellStyle name="Normal 3 3 2 2 2 3 2 2 3" xfId="12757" xr:uid="{00000000-0005-0000-0000-00002B2D0000}"/>
    <cellStyle name="Normal 3 3 2 2 2 3 2 2 4" xfId="12758" xr:uid="{00000000-0005-0000-0000-00002C2D0000}"/>
    <cellStyle name="Normal 3 3 2 2 2 3 2 3" xfId="12759" xr:uid="{00000000-0005-0000-0000-00002D2D0000}"/>
    <cellStyle name="Normal 3 3 2 2 2 3 2 4" xfId="12760" xr:uid="{00000000-0005-0000-0000-00002E2D0000}"/>
    <cellStyle name="Normal 3 3 2 2 2 3 2 5" xfId="12761" xr:uid="{00000000-0005-0000-0000-00002F2D0000}"/>
    <cellStyle name="Normal 3 3 2 2 2 3 2 6" xfId="12762" xr:uid="{00000000-0005-0000-0000-0000302D0000}"/>
    <cellStyle name="Normal 3 3 2 2 2 3 3" xfId="12763" xr:uid="{00000000-0005-0000-0000-0000312D0000}"/>
    <cellStyle name="Normal 3 3 2 2 2 3 3 2" xfId="12764" xr:uid="{00000000-0005-0000-0000-0000322D0000}"/>
    <cellStyle name="Normal 3 3 2 2 2 3 3 2 2" xfId="12765" xr:uid="{00000000-0005-0000-0000-0000332D0000}"/>
    <cellStyle name="Normal 3 3 2 2 2 3 3 2 3" xfId="12766" xr:uid="{00000000-0005-0000-0000-0000342D0000}"/>
    <cellStyle name="Normal 3 3 2 2 2 3 3 3" xfId="12767" xr:uid="{00000000-0005-0000-0000-0000352D0000}"/>
    <cellStyle name="Normal 3 3 2 2 2 3 3 4" xfId="12768" xr:uid="{00000000-0005-0000-0000-0000362D0000}"/>
    <cellStyle name="Normal 3 3 2 2 2 3 3 5" xfId="12769" xr:uid="{00000000-0005-0000-0000-0000372D0000}"/>
    <cellStyle name="Normal 3 3 2 2 2 3 3 6" xfId="12770" xr:uid="{00000000-0005-0000-0000-0000382D0000}"/>
    <cellStyle name="Normal 3 3 2 2 2 3 4" xfId="12771" xr:uid="{00000000-0005-0000-0000-0000392D0000}"/>
    <cellStyle name="Normal 3 3 2 2 2 3 4 2" xfId="12772" xr:uid="{00000000-0005-0000-0000-00003A2D0000}"/>
    <cellStyle name="Normal 3 3 2 2 2 3 4 3" xfId="12773" xr:uid="{00000000-0005-0000-0000-00003B2D0000}"/>
    <cellStyle name="Normal 3 3 2 2 2 3 5" xfId="12774" xr:uid="{00000000-0005-0000-0000-00003C2D0000}"/>
    <cellStyle name="Normal 3 3 2 2 2 3 6" xfId="12775" xr:uid="{00000000-0005-0000-0000-00003D2D0000}"/>
    <cellStyle name="Normal 3 3 2 2 2 3 7" xfId="12776" xr:uid="{00000000-0005-0000-0000-00003E2D0000}"/>
    <cellStyle name="Normal 3 3 2 2 2 3 8" xfId="12777" xr:uid="{00000000-0005-0000-0000-00003F2D0000}"/>
    <cellStyle name="Normal 3 3 2 2 2 4" xfId="12778" xr:uid="{00000000-0005-0000-0000-0000402D0000}"/>
    <cellStyle name="Normal 3 3 2 2 2 4 2" xfId="12779" xr:uid="{00000000-0005-0000-0000-0000412D0000}"/>
    <cellStyle name="Normal 3 3 2 2 2 4 2 2" xfId="12780" xr:uid="{00000000-0005-0000-0000-0000422D0000}"/>
    <cellStyle name="Normal 3 3 2 2 2 4 2 3" xfId="12781" xr:uid="{00000000-0005-0000-0000-0000432D0000}"/>
    <cellStyle name="Normal 3 3 2 2 2 4 2 4" xfId="12782" xr:uid="{00000000-0005-0000-0000-0000442D0000}"/>
    <cellStyle name="Normal 3 3 2 2 2 4 3" xfId="12783" xr:uid="{00000000-0005-0000-0000-0000452D0000}"/>
    <cellStyle name="Normal 3 3 2 2 2 4 4" xfId="12784" xr:uid="{00000000-0005-0000-0000-0000462D0000}"/>
    <cellStyle name="Normal 3 3 2 2 2 4 5" xfId="12785" xr:uid="{00000000-0005-0000-0000-0000472D0000}"/>
    <cellStyle name="Normal 3 3 2 2 2 4 6" xfId="12786" xr:uid="{00000000-0005-0000-0000-0000482D0000}"/>
    <cellStyle name="Normal 3 3 2 2 2 5" xfId="12787" xr:uid="{00000000-0005-0000-0000-0000492D0000}"/>
    <cellStyle name="Normal 3 3 2 2 2 5 2" xfId="12788" xr:uid="{00000000-0005-0000-0000-00004A2D0000}"/>
    <cellStyle name="Normal 3 3 2 2 2 5 2 2" xfId="12789" xr:uid="{00000000-0005-0000-0000-00004B2D0000}"/>
    <cellStyle name="Normal 3 3 2 2 2 5 2 3" xfId="12790" xr:uid="{00000000-0005-0000-0000-00004C2D0000}"/>
    <cellStyle name="Normal 3 3 2 2 2 5 3" xfId="12791" xr:uid="{00000000-0005-0000-0000-00004D2D0000}"/>
    <cellStyle name="Normal 3 3 2 2 2 5 4" xfId="12792" xr:uid="{00000000-0005-0000-0000-00004E2D0000}"/>
    <cellStyle name="Normal 3 3 2 2 2 5 5" xfId="12793" xr:uid="{00000000-0005-0000-0000-00004F2D0000}"/>
    <cellStyle name="Normal 3 3 2 2 2 5 6" xfId="12794" xr:uid="{00000000-0005-0000-0000-0000502D0000}"/>
    <cellStyle name="Normal 3 3 2 2 2 6" xfId="12795" xr:uid="{00000000-0005-0000-0000-0000512D0000}"/>
    <cellStyle name="Normal 3 3 2 2 2 6 2" xfId="12796" xr:uid="{00000000-0005-0000-0000-0000522D0000}"/>
    <cellStyle name="Normal 3 3 2 2 2 6 3" xfId="12797" xr:uid="{00000000-0005-0000-0000-0000532D0000}"/>
    <cellStyle name="Normal 3 3 2 2 2 7" xfId="12798" xr:uid="{00000000-0005-0000-0000-0000542D0000}"/>
    <cellStyle name="Normal 3 3 2 2 2 8" xfId="12799" xr:uid="{00000000-0005-0000-0000-0000552D0000}"/>
    <cellStyle name="Normal 3 3 2 2 2 9" xfId="12800" xr:uid="{00000000-0005-0000-0000-0000562D0000}"/>
    <cellStyle name="Normal 3 3 2 2 3" xfId="12801" xr:uid="{00000000-0005-0000-0000-0000572D0000}"/>
    <cellStyle name="Normal 3 3 2 2 3 2" xfId="12802" xr:uid="{00000000-0005-0000-0000-0000582D0000}"/>
    <cellStyle name="Normal 3 3 2 2 3 2 2" xfId="12803" xr:uid="{00000000-0005-0000-0000-0000592D0000}"/>
    <cellStyle name="Normal 3 3 2 2 3 2 2 2" xfId="12804" xr:uid="{00000000-0005-0000-0000-00005A2D0000}"/>
    <cellStyle name="Normal 3 3 2 2 3 2 2 2 2" xfId="12805" xr:uid="{00000000-0005-0000-0000-00005B2D0000}"/>
    <cellStyle name="Normal 3 3 2 2 3 2 2 2 3" xfId="12806" xr:uid="{00000000-0005-0000-0000-00005C2D0000}"/>
    <cellStyle name="Normal 3 3 2 2 3 2 2 3" xfId="12807" xr:uid="{00000000-0005-0000-0000-00005D2D0000}"/>
    <cellStyle name="Normal 3 3 2 2 3 2 2 4" xfId="12808" xr:uid="{00000000-0005-0000-0000-00005E2D0000}"/>
    <cellStyle name="Normal 3 3 2 2 3 2 2 5" xfId="12809" xr:uid="{00000000-0005-0000-0000-00005F2D0000}"/>
    <cellStyle name="Normal 3 3 2 2 3 2 2 6" xfId="12810" xr:uid="{00000000-0005-0000-0000-0000602D0000}"/>
    <cellStyle name="Normal 3 3 2 2 3 2 3" xfId="12811" xr:uid="{00000000-0005-0000-0000-0000612D0000}"/>
    <cellStyle name="Normal 3 3 2 2 3 2 3 2" xfId="12812" xr:uid="{00000000-0005-0000-0000-0000622D0000}"/>
    <cellStyle name="Normal 3 3 2 2 3 2 3 2 2" xfId="12813" xr:uid="{00000000-0005-0000-0000-0000632D0000}"/>
    <cellStyle name="Normal 3 3 2 2 3 2 3 2 3" xfId="12814" xr:uid="{00000000-0005-0000-0000-0000642D0000}"/>
    <cellStyle name="Normal 3 3 2 2 3 2 3 3" xfId="12815" xr:uid="{00000000-0005-0000-0000-0000652D0000}"/>
    <cellStyle name="Normal 3 3 2 2 3 2 3 3 2" xfId="12816" xr:uid="{00000000-0005-0000-0000-0000662D0000}"/>
    <cellStyle name="Normal 3 3 2 2 3 2 3 4" xfId="12817" xr:uid="{00000000-0005-0000-0000-0000672D0000}"/>
    <cellStyle name="Normal 3 3 2 2 3 2 4" xfId="12818" xr:uid="{00000000-0005-0000-0000-0000682D0000}"/>
    <cellStyle name="Normal 3 3 2 2 3 2 4 2" xfId="12819" xr:uid="{00000000-0005-0000-0000-0000692D0000}"/>
    <cellStyle name="Normal 3 3 2 2 3 2 4 3" xfId="12820" xr:uid="{00000000-0005-0000-0000-00006A2D0000}"/>
    <cellStyle name="Normal 3 3 2 2 3 2 5" xfId="12821" xr:uid="{00000000-0005-0000-0000-00006B2D0000}"/>
    <cellStyle name="Normal 3 3 2 2 3 2 6" xfId="12822" xr:uid="{00000000-0005-0000-0000-00006C2D0000}"/>
    <cellStyle name="Normal 3 3 2 2 3 2 7" xfId="12823" xr:uid="{00000000-0005-0000-0000-00006D2D0000}"/>
    <cellStyle name="Normal 3 3 2 2 3 2 8" xfId="12824" xr:uid="{00000000-0005-0000-0000-00006E2D0000}"/>
    <cellStyle name="Normal 3 3 2 2 3 3" xfId="12825" xr:uid="{00000000-0005-0000-0000-00006F2D0000}"/>
    <cellStyle name="Normal 3 3 2 2 3 3 2" xfId="12826" xr:uid="{00000000-0005-0000-0000-0000702D0000}"/>
    <cellStyle name="Normal 3 3 2 2 3 3 2 2" xfId="12827" xr:uid="{00000000-0005-0000-0000-0000712D0000}"/>
    <cellStyle name="Normal 3 3 2 2 3 3 2 3" xfId="12828" xr:uid="{00000000-0005-0000-0000-0000722D0000}"/>
    <cellStyle name="Normal 3 3 2 2 3 3 3" xfId="12829" xr:uid="{00000000-0005-0000-0000-0000732D0000}"/>
    <cellStyle name="Normal 3 3 2 2 3 3 4" xfId="12830" xr:uid="{00000000-0005-0000-0000-0000742D0000}"/>
    <cellStyle name="Normal 3 3 2 2 3 3 5" xfId="12831" xr:uid="{00000000-0005-0000-0000-0000752D0000}"/>
    <cellStyle name="Normal 3 3 2 2 3 3 6" xfId="12832" xr:uid="{00000000-0005-0000-0000-0000762D0000}"/>
    <cellStyle name="Normal 3 3 2 2 3 4" xfId="12833" xr:uid="{00000000-0005-0000-0000-0000772D0000}"/>
    <cellStyle name="Normal 3 3 2 2 3 4 2" xfId="12834" xr:uid="{00000000-0005-0000-0000-0000782D0000}"/>
    <cellStyle name="Normal 3 3 2 2 3 4 2 2" xfId="12835" xr:uid="{00000000-0005-0000-0000-0000792D0000}"/>
    <cellStyle name="Normal 3 3 2 2 3 4 2 3" xfId="12836" xr:uid="{00000000-0005-0000-0000-00007A2D0000}"/>
    <cellStyle name="Normal 3 3 2 2 3 4 3" xfId="12837" xr:uid="{00000000-0005-0000-0000-00007B2D0000}"/>
    <cellStyle name="Normal 3 3 2 2 3 4 3 2" xfId="12838" xr:uid="{00000000-0005-0000-0000-00007C2D0000}"/>
    <cellStyle name="Normal 3 3 2 2 3 4 4" xfId="12839" xr:uid="{00000000-0005-0000-0000-00007D2D0000}"/>
    <cellStyle name="Normal 3 3 2 2 3 5" xfId="12840" xr:uid="{00000000-0005-0000-0000-00007E2D0000}"/>
    <cellStyle name="Normal 3 3 2 2 3 5 2" xfId="12841" xr:uid="{00000000-0005-0000-0000-00007F2D0000}"/>
    <cellStyle name="Normal 3 3 2 2 3 5 3" xfId="12842" xr:uid="{00000000-0005-0000-0000-0000802D0000}"/>
    <cellStyle name="Normal 3 3 2 2 3 6" xfId="12843" xr:uid="{00000000-0005-0000-0000-0000812D0000}"/>
    <cellStyle name="Normal 3 3 2 2 3 7" xfId="12844" xr:uid="{00000000-0005-0000-0000-0000822D0000}"/>
    <cellStyle name="Normal 3 3 2 2 3 8" xfId="12845" xr:uid="{00000000-0005-0000-0000-0000832D0000}"/>
    <cellStyle name="Normal 3 3 2 2 3 9" xfId="12846" xr:uid="{00000000-0005-0000-0000-0000842D0000}"/>
    <cellStyle name="Normal 3 3 2 2 4" xfId="12847" xr:uid="{00000000-0005-0000-0000-0000852D0000}"/>
    <cellStyle name="Normal 3 3 2 2 4 2" xfId="12848" xr:uid="{00000000-0005-0000-0000-0000862D0000}"/>
    <cellStyle name="Normal 3 3 2 2 4 2 2" xfId="12849" xr:uid="{00000000-0005-0000-0000-0000872D0000}"/>
    <cellStyle name="Normal 3 3 2 2 4 2 2 2" xfId="12850" xr:uid="{00000000-0005-0000-0000-0000882D0000}"/>
    <cellStyle name="Normal 3 3 2 2 4 2 2 3" xfId="12851" xr:uid="{00000000-0005-0000-0000-0000892D0000}"/>
    <cellStyle name="Normal 3 3 2 2 4 2 2 4" xfId="12852" xr:uid="{00000000-0005-0000-0000-00008A2D0000}"/>
    <cellStyle name="Normal 3 3 2 2 4 2 3" xfId="12853" xr:uid="{00000000-0005-0000-0000-00008B2D0000}"/>
    <cellStyle name="Normal 3 3 2 2 4 2 4" xfId="12854" xr:uid="{00000000-0005-0000-0000-00008C2D0000}"/>
    <cellStyle name="Normal 3 3 2 2 4 2 5" xfId="12855" xr:uid="{00000000-0005-0000-0000-00008D2D0000}"/>
    <cellStyle name="Normal 3 3 2 2 4 2 6" xfId="12856" xr:uid="{00000000-0005-0000-0000-00008E2D0000}"/>
    <cellStyle name="Normal 3 3 2 2 4 3" xfId="12857" xr:uid="{00000000-0005-0000-0000-00008F2D0000}"/>
    <cellStyle name="Normal 3 3 2 2 4 3 2" xfId="12858" xr:uid="{00000000-0005-0000-0000-0000902D0000}"/>
    <cellStyle name="Normal 3 3 2 2 4 3 2 2" xfId="12859" xr:uid="{00000000-0005-0000-0000-0000912D0000}"/>
    <cellStyle name="Normal 3 3 2 2 4 3 2 3" xfId="12860" xr:uid="{00000000-0005-0000-0000-0000922D0000}"/>
    <cellStyle name="Normal 3 3 2 2 4 3 3" xfId="12861" xr:uid="{00000000-0005-0000-0000-0000932D0000}"/>
    <cellStyle name="Normal 3 3 2 2 4 3 4" xfId="12862" xr:uid="{00000000-0005-0000-0000-0000942D0000}"/>
    <cellStyle name="Normal 3 3 2 2 4 3 5" xfId="12863" xr:uid="{00000000-0005-0000-0000-0000952D0000}"/>
    <cellStyle name="Normal 3 3 2 2 4 3 6" xfId="12864" xr:uid="{00000000-0005-0000-0000-0000962D0000}"/>
    <cellStyle name="Normal 3 3 2 2 4 4" xfId="12865" xr:uid="{00000000-0005-0000-0000-0000972D0000}"/>
    <cellStyle name="Normal 3 3 2 2 4 4 2" xfId="12866" xr:uid="{00000000-0005-0000-0000-0000982D0000}"/>
    <cellStyle name="Normal 3 3 2 2 4 4 3" xfId="12867" xr:uid="{00000000-0005-0000-0000-0000992D0000}"/>
    <cellStyle name="Normal 3 3 2 2 4 5" xfId="12868" xr:uid="{00000000-0005-0000-0000-00009A2D0000}"/>
    <cellStyle name="Normal 3 3 2 2 4 6" xfId="12869" xr:uid="{00000000-0005-0000-0000-00009B2D0000}"/>
    <cellStyle name="Normal 3 3 2 2 4 7" xfId="12870" xr:uid="{00000000-0005-0000-0000-00009C2D0000}"/>
    <cellStyle name="Normal 3 3 2 2 4 8" xfId="12871" xr:uid="{00000000-0005-0000-0000-00009D2D0000}"/>
    <cellStyle name="Normal 3 3 2 2 5" xfId="12872" xr:uid="{00000000-0005-0000-0000-00009E2D0000}"/>
    <cellStyle name="Normal 3 3 2 2 5 2" xfId="12873" xr:uid="{00000000-0005-0000-0000-00009F2D0000}"/>
    <cellStyle name="Normal 3 3 2 2 5 2 2" xfId="12874" xr:uid="{00000000-0005-0000-0000-0000A02D0000}"/>
    <cellStyle name="Normal 3 3 2 2 5 2 3" xfId="12875" xr:uid="{00000000-0005-0000-0000-0000A12D0000}"/>
    <cellStyle name="Normal 3 3 2 2 5 2 4" xfId="12876" xr:uid="{00000000-0005-0000-0000-0000A22D0000}"/>
    <cellStyle name="Normal 3 3 2 2 5 3" xfId="12877" xr:uid="{00000000-0005-0000-0000-0000A32D0000}"/>
    <cellStyle name="Normal 3 3 2 2 5 4" xfId="12878" xr:uid="{00000000-0005-0000-0000-0000A42D0000}"/>
    <cellStyle name="Normal 3 3 2 2 5 5" xfId="12879" xr:uid="{00000000-0005-0000-0000-0000A52D0000}"/>
    <cellStyle name="Normal 3 3 2 2 5 6" xfId="12880" xr:uid="{00000000-0005-0000-0000-0000A62D0000}"/>
    <cellStyle name="Normal 3 3 2 2 6" xfId="12881" xr:uid="{00000000-0005-0000-0000-0000A72D0000}"/>
    <cellStyle name="Normal 3 3 2 2 6 2" xfId="12882" xr:uid="{00000000-0005-0000-0000-0000A82D0000}"/>
    <cellStyle name="Normal 3 3 2 2 6 2 2" xfId="12883" xr:uid="{00000000-0005-0000-0000-0000A92D0000}"/>
    <cellStyle name="Normal 3 3 2 2 6 2 3" xfId="12884" xr:uid="{00000000-0005-0000-0000-0000AA2D0000}"/>
    <cellStyle name="Normal 3 3 2 2 6 3" xfId="12885" xr:uid="{00000000-0005-0000-0000-0000AB2D0000}"/>
    <cellStyle name="Normal 3 3 2 2 6 4" xfId="12886" xr:uid="{00000000-0005-0000-0000-0000AC2D0000}"/>
    <cellStyle name="Normal 3 3 2 2 6 5" xfId="12887" xr:uid="{00000000-0005-0000-0000-0000AD2D0000}"/>
    <cellStyle name="Normal 3 3 2 2 6 6" xfId="12888" xr:uid="{00000000-0005-0000-0000-0000AE2D0000}"/>
    <cellStyle name="Normal 3 3 2 2 7" xfId="12889" xr:uid="{00000000-0005-0000-0000-0000AF2D0000}"/>
    <cellStyle name="Normal 3 3 2 2 7 2" xfId="12890" xr:uid="{00000000-0005-0000-0000-0000B02D0000}"/>
    <cellStyle name="Normal 3 3 2 2 7 3" xfId="12891" xr:uid="{00000000-0005-0000-0000-0000B12D0000}"/>
    <cellStyle name="Normal 3 3 2 2 8" xfId="12892" xr:uid="{00000000-0005-0000-0000-0000B22D0000}"/>
    <cellStyle name="Normal 3 3 2 2 9" xfId="12893" xr:uid="{00000000-0005-0000-0000-0000B32D0000}"/>
    <cellStyle name="Normal 3 3 2 3" xfId="12894" xr:uid="{00000000-0005-0000-0000-0000B42D0000}"/>
    <cellStyle name="Normal 3 3 2 3 10" xfId="12895" xr:uid="{00000000-0005-0000-0000-0000B52D0000}"/>
    <cellStyle name="Normal 3 3 2 3 2" xfId="12896" xr:uid="{00000000-0005-0000-0000-0000B62D0000}"/>
    <cellStyle name="Normal 3 3 2 3 2 2" xfId="12897" xr:uid="{00000000-0005-0000-0000-0000B72D0000}"/>
    <cellStyle name="Normal 3 3 2 3 2 2 2" xfId="12898" xr:uid="{00000000-0005-0000-0000-0000B82D0000}"/>
    <cellStyle name="Normal 3 3 2 3 2 2 2 2" xfId="12899" xr:uid="{00000000-0005-0000-0000-0000B92D0000}"/>
    <cellStyle name="Normal 3 3 2 3 2 2 2 2 2" xfId="12900" xr:uid="{00000000-0005-0000-0000-0000BA2D0000}"/>
    <cellStyle name="Normal 3 3 2 3 2 2 2 2 3" xfId="12901" xr:uid="{00000000-0005-0000-0000-0000BB2D0000}"/>
    <cellStyle name="Normal 3 3 2 3 2 2 2 3" xfId="12902" xr:uid="{00000000-0005-0000-0000-0000BC2D0000}"/>
    <cellStyle name="Normal 3 3 2 3 2 2 2 4" xfId="12903" xr:uid="{00000000-0005-0000-0000-0000BD2D0000}"/>
    <cellStyle name="Normal 3 3 2 3 2 2 2 5" xfId="12904" xr:uid="{00000000-0005-0000-0000-0000BE2D0000}"/>
    <cellStyle name="Normal 3 3 2 3 2 2 2 6" xfId="12905" xr:uid="{00000000-0005-0000-0000-0000BF2D0000}"/>
    <cellStyle name="Normal 3 3 2 3 2 2 3" xfId="12906" xr:uid="{00000000-0005-0000-0000-0000C02D0000}"/>
    <cellStyle name="Normal 3 3 2 3 2 2 3 2" xfId="12907" xr:uid="{00000000-0005-0000-0000-0000C12D0000}"/>
    <cellStyle name="Normal 3 3 2 3 2 2 3 2 2" xfId="12908" xr:uid="{00000000-0005-0000-0000-0000C22D0000}"/>
    <cellStyle name="Normal 3 3 2 3 2 2 3 2 3" xfId="12909" xr:uid="{00000000-0005-0000-0000-0000C32D0000}"/>
    <cellStyle name="Normal 3 3 2 3 2 2 3 3" xfId="12910" xr:uid="{00000000-0005-0000-0000-0000C42D0000}"/>
    <cellStyle name="Normal 3 3 2 3 2 2 3 3 2" xfId="12911" xr:uid="{00000000-0005-0000-0000-0000C52D0000}"/>
    <cellStyle name="Normal 3 3 2 3 2 2 3 4" xfId="12912" xr:uid="{00000000-0005-0000-0000-0000C62D0000}"/>
    <cellStyle name="Normal 3 3 2 3 2 2 4" xfId="12913" xr:uid="{00000000-0005-0000-0000-0000C72D0000}"/>
    <cellStyle name="Normal 3 3 2 3 2 2 4 2" xfId="12914" xr:uid="{00000000-0005-0000-0000-0000C82D0000}"/>
    <cellStyle name="Normal 3 3 2 3 2 2 4 3" xfId="12915" xr:uid="{00000000-0005-0000-0000-0000C92D0000}"/>
    <cellStyle name="Normal 3 3 2 3 2 2 5" xfId="12916" xr:uid="{00000000-0005-0000-0000-0000CA2D0000}"/>
    <cellStyle name="Normal 3 3 2 3 2 2 6" xfId="12917" xr:uid="{00000000-0005-0000-0000-0000CB2D0000}"/>
    <cellStyle name="Normal 3 3 2 3 2 2 7" xfId="12918" xr:uid="{00000000-0005-0000-0000-0000CC2D0000}"/>
    <cellStyle name="Normal 3 3 2 3 2 2 8" xfId="12919" xr:uid="{00000000-0005-0000-0000-0000CD2D0000}"/>
    <cellStyle name="Normal 3 3 2 3 2 3" xfId="12920" xr:uid="{00000000-0005-0000-0000-0000CE2D0000}"/>
    <cellStyle name="Normal 3 3 2 3 2 3 2" xfId="12921" xr:uid="{00000000-0005-0000-0000-0000CF2D0000}"/>
    <cellStyle name="Normal 3 3 2 3 2 3 2 2" xfId="12922" xr:uid="{00000000-0005-0000-0000-0000D02D0000}"/>
    <cellStyle name="Normal 3 3 2 3 2 3 2 3" xfId="12923" xr:uid="{00000000-0005-0000-0000-0000D12D0000}"/>
    <cellStyle name="Normal 3 3 2 3 2 3 3" xfId="12924" xr:uid="{00000000-0005-0000-0000-0000D22D0000}"/>
    <cellStyle name="Normal 3 3 2 3 2 3 4" xfId="12925" xr:uid="{00000000-0005-0000-0000-0000D32D0000}"/>
    <cellStyle name="Normal 3 3 2 3 2 3 5" xfId="12926" xr:uid="{00000000-0005-0000-0000-0000D42D0000}"/>
    <cellStyle name="Normal 3 3 2 3 2 3 6" xfId="12927" xr:uid="{00000000-0005-0000-0000-0000D52D0000}"/>
    <cellStyle name="Normal 3 3 2 3 2 4" xfId="12928" xr:uid="{00000000-0005-0000-0000-0000D62D0000}"/>
    <cellStyle name="Normal 3 3 2 3 2 4 2" xfId="12929" xr:uid="{00000000-0005-0000-0000-0000D72D0000}"/>
    <cellStyle name="Normal 3 3 2 3 2 4 2 2" xfId="12930" xr:uid="{00000000-0005-0000-0000-0000D82D0000}"/>
    <cellStyle name="Normal 3 3 2 3 2 4 2 3" xfId="12931" xr:uid="{00000000-0005-0000-0000-0000D92D0000}"/>
    <cellStyle name="Normal 3 3 2 3 2 4 3" xfId="12932" xr:uid="{00000000-0005-0000-0000-0000DA2D0000}"/>
    <cellStyle name="Normal 3 3 2 3 2 4 3 2" xfId="12933" xr:uid="{00000000-0005-0000-0000-0000DB2D0000}"/>
    <cellStyle name="Normal 3 3 2 3 2 4 4" xfId="12934" xr:uid="{00000000-0005-0000-0000-0000DC2D0000}"/>
    <cellStyle name="Normal 3 3 2 3 2 5" xfId="12935" xr:uid="{00000000-0005-0000-0000-0000DD2D0000}"/>
    <cellStyle name="Normal 3 3 2 3 2 5 2" xfId="12936" xr:uid="{00000000-0005-0000-0000-0000DE2D0000}"/>
    <cellStyle name="Normal 3 3 2 3 2 5 3" xfId="12937" xr:uid="{00000000-0005-0000-0000-0000DF2D0000}"/>
    <cellStyle name="Normal 3 3 2 3 2 6" xfId="12938" xr:uid="{00000000-0005-0000-0000-0000E02D0000}"/>
    <cellStyle name="Normal 3 3 2 3 2 7" xfId="12939" xr:uid="{00000000-0005-0000-0000-0000E12D0000}"/>
    <cellStyle name="Normal 3 3 2 3 2 8" xfId="12940" xr:uid="{00000000-0005-0000-0000-0000E22D0000}"/>
    <cellStyle name="Normal 3 3 2 3 2 9" xfId="12941" xr:uid="{00000000-0005-0000-0000-0000E32D0000}"/>
    <cellStyle name="Normal 3 3 2 3 3" xfId="12942" xr:uid="{00000000-0005-0000-0000-0000E42D0000}"/>
    <cellStyle name="Normal 3 3 2 3 3 2" xfId="12943" xr:uid="{00000000-0005-0000-0000-0000E52D0000}"/>
    <cellStyle name="Normal 3 3 2 3 3 2 2" xfId="12944" xr:uid="{00000000-0005-0000-0000-0000E62D0000}"/>
    <cellStyle name="Normal 3 3 2 3 3 2 2 2" xfId="12945" xr:uid="{00000000-0005-0000-0000-0000E72D0000}"/>
    <cellStyle name="Normal 3 3 2 3 3 2 2 3" xfId="12946" xr:uid="{00000000-0005-0000-0000-0000E82D0000}"/>
    <cellStyle name="Normal 3 3 2 3 3 2 2 4" xfId="12947" xr:uid="{00000000-0005-0000-0000-0000E92D0000}"/>
    <cellStyle name="Normal 3 3 2 3 3 2 3" xfId="12948" xr:uid="{00000000-0005-0000-0000-0000EA2D0000}"/>
    <cellStyle name="Normal 3 3 2 3 3 2 4" xfId="12949" xr:uid="{00000000-0005-0000-0000-0000EB2D0000}"/>
    <cellStyle name="Normal 3 3 2 3 3 2 5" xfId="12950" xr:uid="{00000000-0005-0000-0000-0000EC2D0000}"/>
    <cellStyle name="Normal 3 3 2 3 3 2 6" xfId="12951" xr:uid="{00000000-0005-0000-0000-0000ED2D0000}"/>
    <cellStyle name="Normal 3 3 2 3 3 3" xfId="12952" xr:uid="{00000000-0005-0000-0000-0000EE2D0000}"/>
    <cellStyle name="Normal 3 3 2 3 3 3 2" xfId="12953" xr:uid="{00000000-0005-0000-0000-0000EF2D0000}"/>
    <cellStyle name="Normal 3 3 2 3 3 3 2 2" xfId="12954" xr:uid="{00000000-0005-0000-0000-0000F02D0000}"/>
    <cellStyle name="Normal 3 3 2 3 3 3 2 3" xfId="12955" xr:uid="{00000000-0005-0000-0000-0000F12D0000}"/>
    <cellStyle name="Normal 3 3 2 3 3 3 3" xfId="12956" xr:uid="{00000000-0005-0000-0000-0000F22D0000}"/>
    <cellStyle name="Normal 3 3 2 3 3 3 4" xfId="12957" xr:uid="{00000000-0005-0000-0000-0000F32D0000}"/>
    <cellStyle name="Normal 3 3 2 3 3 3 5" xfId="12958" xr:uid="{00000000-0005-0000-0000-0000F42D0000}"/>
    <cellStyle name="Normal 3 3 2 3 3 3 6" xfId="12959" xr:uid="{00000000-0005-0000-0000-0000F52D0000}"/>
    <cellStyle name="Normal 3 3 2 3 3 4" xfId="12960" xr:uid="{00000000-0005-0000-0000-0000F62D0000}"/>
    <cellStyle name="Normal 3 3 2 3 3 4 2" xfId="12961" xr:uid="{00000000-0005-0000-0000-0000F72D0000}"/>
    <cellStyle name="Normal 3 3 2 3 3 4 3" xfId="12962" xr:uid="{00000000-0005-0000-0000-0000F82D0000}"/>
    <cellStyle name="Normal 3 3 2 3 3 5" xfId="12963" xr:uid="{00000000-0005-0000-0000-0000F92D0000}"/>
    <cellStyle name="Normal 3 3 2 3 3 6" xfId="12964" xr:uid="{00000000-0005-0000-0000-0000FA2D0000}"/>
    <cellStyle name="Normal 3 3 2 3 3 7" xfId="12965" xr:uid="{00000000-0005-0000-0000-0000FB2D0000}"/>
    <cellStyle name="Normal 3 3 2 3 3 8" xfId="12966" xr:uid="{00000000-0005-0000-0000-0000FC2D0000}"/>
    <cellStyle name="Normal 3 3 2 3 4" xfId="12967" xr:uid="{00000000-0005-0000-0000-0000FD2D0000}"/>
    <cellStyle name="Normal 3 3 2 3 4 2" xfId="12968" xr:uid="{00000000-0005-0000-0000-0000FE2D0000}"/>
    <cellStyle name="Normal 3 3 2 3 4 2 2" xfId="12969" xr:uid="{00000000-0005-0000-0000-0000FF2D0000}"/>
    <cellStyle name="Normal 3 3 2 3 4 2 3" xfId="12970" xr:uid="{00000000-0005-0000-0000-0000002E0000}"/>
    <cellStyle name="Normal 3 3 2 3 4 2 4" xfId="12971" xr:uid="{00000000-0005-0000-0000-0000012E0000}"/>
    <cellStyle name="Normal 3 3 2 3 4 3" xfId="12972" xr:uid="{00000000-0005-0000-0000-0000022E0000}"/>
    <cellStyle name="Normal 3 3 2 3 4 4" xfId="12973" xr:uid="{00000000-0005-0000-0000-0000032E0000}"/>
    <cellStyle name="Normal 3 3 2 3 4 5" xfId="12974" xr:uid="{00000000-0005-0000-0000-0000042E0000}"/>
    <cellStyle name="Normal 3 3 2 3 4 6" xfId="12975" xr:uid="{00000000-0005-0000-0000-0000052E0000}"/>
    <cellStyle name="Normal 3 3 2 3 5" xfId="12976" xr:uid="{00000000-0005-0000-0000-0000062E0000}"/>
    <cellStyle name="Normal 3 3 2 3 5 2" xfId="12977" xr:uid="{00000000-0005-0000-0000-0000072E0000}"/>
    <cellStyle name="Normal 3 3 2 3 5 2 2" xfId="12978" xr:uid="{00000000-0005-0000-0000-0000082E0000}"/>
    <cellStyle name="Normal 3 3 2 3 5 2 3" xfId="12979" xr:uid="{00000000-0005-0000-0000-0000092E0000}"/>
    <cellStyle name="Normal 3 3 2 3 5 3" xfId="12980" xr:uid="{00000000-0005-0000-0000-00000A2E0000}"/>
    <cellStyle name="Normal 3 3 2 3 5 4" xfId="12981" xr:uid="{00000000-0005-0000-0000-00000B2E0000}"/>
    <cellStyle name="Normal 3 3 2 3 5 5" xfId="12982" xr:uid="{00000000-0005-0000-0000-00000C2E0000}"/>
    <cellStyle name="Normal 3 3 2 3 5 6" xfId="12983" xr:uid="{00000000-0005-0000-0000-00000D2E0000}"/>
    <cellStyle name="Normal 3 3 2 3 6" xfId="12984" xr:uid="{00000000-0005-0000-0000-00000E2E0000}"/>
    <cellStyle name="Normal 3 3 2 3 6 2" xfId="12985" xr:uid="{00000000-0005-0000-0000-00000F2E0000}"/>
    <cellStyle name="Normal 3 3 2 3 6 3" xfId="12986" xr:uid="{00000000-0005-0000-0000-0000102E0000}"/>
    <cellStyle name="Normal 3 3 2 3 7" xfId="12987" xr:uid="{00000000-0005-0000-0000-0000112E0000}"/>
    <cellStyle name="Normal 3 3 2 3 8" xfId="12988" xr:uid="{00000000-0005-0000-0000-0000122E0000}"/>
    <cellStyle name="Normal 3 3 2 3 9" xfId="12989" xr:uid="{00000000-0005-0000-0000-0000132E0000}"/>
    <cellStyle name="Normal 3 3 2 4" xfId="12990" xr:uid="{00000000-0005-0000-0000-0000142E0000}"/>
    <cellStyle name="Normal 3 3 2 4 2" xfId="12991" xr:uid="{00000000-0005-0000-0000-0000152E0000}"/>
    <cellStyle name="Normal 3 3 2 4 2 2" xfId="12992" xr:uid="{00000000-0005-0000-0000-0000162E0000}"/>
    <cellStyle name="Normal 3 3 2 4 2 2 2" xfId="12993" xr:uid="{00000000-0005-0000-0000-0000172E0000}"/>
    <cellStyle name="Normal 3 3 2 4 2 2 2 2" xfId="12994" xr:uid="{00000000-0005-0000-0000-0000182E0000}"/>
    <cellStyle name="Normal 3 3 2 4 2 2 2 3" xfId="12995" xr:uid="{00000000-0005-0000-0000-0000192E0000}"/>
    <cellStyle name="Normal 3 3 2 4 2 2 3" xfId="12996" xr:uid="{00000000-0005-0000-0000-00001A2E0000}"/>
    <cellStyle name="Normal 3 3 2 4 2 2 4" xfId="12997" xr:uid="{00000000-0005-0000-0000-00001B2E0000}"/>
    <cellStyle name="Normal 3 3 2 4 2 2 5" xfId="12998" xr:uid="{00000000-0005-0000-0000-00001C2E0000}"/>
    <cellStyle name="Normal 3 3 2 4 2 2 6" xfId="12999" xr:uid="{00000000-0005-0000-0000-00001D2E0000}"/>
    <cellStyle name="Normal 3 3 2 4 2 3" xfId="13000" xr:uid="{00000000-0005-0000-0000-00001E2E0000}"/>
    <cellStyle name="Normal 3 3 2 4 2 3 2" xfId="13001" xr:uid="{00000000-0005-0000-0000-00001F2E0000}"/>
    <cellStyle name="Normal 3 3 2 4 2 3 2 2" xfId="13002" xr:uid="{00000000-0005-0000-0000-0000202E0000}"/>
    <cellStyle name="Normal 3 3 2 4 2 3 2 3" xfId="13003" xr:uid="{00000000-0005-0000-0000-0000212E0000}"/>
    <cellStyle name="Normal 3 3 2 4 2 3 3" xfId="13004" xr:uid="{00000000-0005-0000-0000-0000222E0000}"/>
    <cellStyle name="Normal 3 3 2 4 2 3 3 2" xfId="13005" xr:uid="{00000000-0005-0000-0000-0000232E0000}"/>
    <cellStyle name="Normal 3 3 2 4 2 3 4" xfId="13006" xr:uid="{00000000-0005-0000-0000-0000242E0000}"/>
    <cellStyle name="Normal 3 3 2 4 2 4" xfId="13007" xr:uid="{00000000-0005-0000-0000-0000252E0000}"/>
    <cellStyle name="Normal 3 3 2 4 2 4 2" xfId="13008" xr:uid="{00000000-0005-0000-0000-0000262E0000}"/>
    <cellStyle name="Normal 3 3 2 4 2 4 3" xfId="13009" xr:uid="{00000000-0005-0000-0000-0000272E0000}"/>
    <cellStyle name="Normal 3 3 2 4 2 5" xfId="13010" xr:uid="{00000000-0005-0000-0000-0000282E0000}"/>
    <cellStyle name="Normal 3 3 2 4 2 6" xfId="13011" xr:uid="{00000000-0005-0000-0000-0000292E0000}"/>
    <cellStyle name="Normal 3 3 2 4 2 7" xfId="13012" xr:uid="{00000000-0005-0000-0000-00002A2E0000}"/>
    <cellStyle name="Normal 3 3 2 4 2 8" xfId="13013" xr:uid="{00000000-0005-0000-0000-00002B2E0000}"/>
    <cellStyle name="Normal 3 3 2 4 3" xfId="13014" xr:uid="{00000000-0005-0000-0000-00002C2E0000}"/>
    <cellStyle name="Normal 3 3 2 4 3 2" xfId="13015" xr:uid="{00000000-0005-0000-0000-00002D2E0000}"/>
    <cellStyle name="Normal 3 3 2 4 3 2 2" xfId="13016" xr:uid="{00000000-0005-0000-0000-00002E2E0000}"/>
    <cellStyle name="Normal 3 3 2 4 3 2 3" xfId="13017" xr:uid="{00000000-0005-0000-0000-00002F2E0000}"/>
    <cellStyle name="Normal 3 3 2 4 3 3" xfId="13018" xr:uid="{00000000-0005-0000-0000-0000302E0000}"/>
    <cellStyle name="Normal 3 3 2 4 3 4" xfId="13019" xr:uid="{00000000-0005-0000-0000-0000312E0000}"/>
    <cellStyle name="Normal 3 3 2 4 3 5" xfId="13020" xr:uid="{00000000-0005-0000-0000-0000322E0000}"/>
    <cellStyle name="Normal 3 3 2 4 3 6" xfId="13021" xr:uid="{00000000-0005-0000-0000-0000332E0000}"/>
    <cellStyle name="Normal 3 3 2 4 4" xfId="13022" xr:uid="{00000000-0005-0000-0000-0000342E0000}"/>
    <cellStyle name="Normal 3 3 2 4 4 2" xfId="13023" xr:uid="{00000000-0005-0000-0000-0000352E0000}"/>
    <cellStyle name="Normal 3 3 2 4 4 2 2" xfId="13024" xr:uid="{00000000-0005-0000-0000-0000362E0000}"/>
    <cellStyle name="Normal 3 3 2 4 4 2 3" xfId="13025" xr:uid="{00000000-0005-0000-0000-0000372E0000}"/>
    <cellStyle name="Normal 3 3 2 4 4 3" xfId="13026" xr:uid="{00000000-0005-0000-0000-0000382E0000}"/>
    <cellStyle name="Normal 3 3 2 4 4 3 2" xfId="13027" xr:uid="{00000000-0005-0000-0000-0000392E0000}"/>
    <cellStyle name="Normal 3 3 2 4 4 4" xfId="13028" xr:uid="{00000000-0005-0000-0000-00003A2E0000}"/>
    <cellStyle name="Normal 3 3 2 4 5" xfId="13029" xr:uid="{00000000-0005-0000-0000-00003B2E0000}"/>
    <cellStyle name="Normal 3 3 2 4 5 2" xfId="13030" xr:uid="{00000000-0005-0000-0000-00003C2E0000}"/>
    <cellStyle name="Normal 3 3 2 4 5 3" xfId="13031" xr:uid="{00000000-0005-0000-0000-00003D2E0000}"/>
    <cellStyle name="Normal 3 3 2 4 6" xfId="13032" xr:uid="{00000000-0005-0000-0000-00003E2E0000}"/>
    <cellStyle name="Normal 3 3 2 4 7" xfId="13033" xr:uid="{00000000-0005-0000-0000-00003F2E0000}"/>
    <cellStyle name="Normal 3 3 2 4 8" xfId="13034" xr:uid="{00000000-0005-0000-0000-0000402E0000}"/>
    <cellStyle name="Normal 3 3 2 4 9" xfId="13035" xr:uid="{00000000-0005-0000-0000-0000412E0000}"/>
    <cellStyle name="Normal 3 3 2 5" xfId="13036" xr:uid="{00000000-0005-0000-0000-0000422E0000}"/>
    <cellStyle name="Normal 3 3 2 5 2" xfId="13037" xr:uid="{00000000-0005-0000-0000-0000432E0000}"/>
    <cellStyle name="Normal 3 3 2 5 2 2" xfId="13038" xr:uid="{00000000-0005-0000-0000-0000442E0000}"/>
    <cellStyle name="Normal 3 3 2 5 2 2 2" xfId="13039" xr:uid="{00000000-0005-0000-0000-0000452E0000}"/>
    <cellStyle name="Normal 3 3 2 5 2 2 3" xfId="13040" xr:uid="{00000000-0005-0000-0000-0000462E0000}"/>
    <cellStyle name="Normal 3 3 2 5 2 2 4" xfId="13041" xr:uid="{00000000-0005-0000-0000-0000472E0000}"/>
    <cellStyle name="Normal 3 3 2 5 2 3" xfId="13042" xr:uid="{00000000-0005-0000-0000-0000482E0000}"/>
    <cellStyle name="Normal 3 3 2 5 2 4" xfId="13043" xr:uid="{00000000-0005-0000-0000-0000492E0000}"/>
    <cellStyle name="Normal 3 3 2 5 2 5" xfId="13044" xr:uid="{00000000-0005-0000-0000-00004A2E0000}"/>
    <cellStyle name="Normal 3 3 2 5 2 6" xfId="13045" xr:uid="{00000000-0005-0000-0000-00004B2E0000}"/>
    <cellStyle name="Normal 3 3 2 5 3" xfId="13046" xr:uid="{00000000-0005-0000-0000-00004C2E0000}"/>
    <cellStyle name="Normal 3 3 2 5 3 2" xfId="13047" xr:uid="{00000000-0005-0000-0000-00004D2E0000}"/>
    <cellStyle name="Normal 3 3 2 5 3 2 2" xfId="13048" xr:uid="{00000000-0005-0000-0000-00004E2E0000}"/>
    <cellStyle name="Normal 3 3 2 5 3 2 3" xfId="13049" xr:uid="{00000000-0005-0000-0000-00004F2E0000}"/>
    <cellStyle name="Normal 3 3 2 5 3 3" xfId="13050" xr:uid="{00000000-0005-0000-0000-0000502E0000}"/>
    <cellStyle name="Normal 3 3 2 5 3 4" xfId="13051" xr:uid="{00000000-0005-0000-0000-0000512E0000}"/>
    <cellStyle name="Normal 3 3 2 5 3 5" xfId="13052" xr:uid="{00000000-0005-0000-0000-0000522E0000}"/>
    <cellStyle name="Normal 3 3 2 5 3 6" xfId="13053" xr:uid="{00000000-0005-0000-0000-0000532E0000}"/>
    <cellStyle name="Normal 3 3 2 5 4" xfId="13054" xr:uid="{00000000-0005-0000-0000-0000542E0000}"/>
    <cellStyle name="Normal 3 3 2 5 4 2" xfId="13055" xr:uid="{00000000-0005-0000-0000-0000552E0000}"/>
    <cellStyle name="Normal 3 3 2 5 4 3" xfId="13056" xr:uid="{00000000-0005-0000-0000-0000562E0000}"/>
    <cellStyle name="Normal 3 3 2 5 5" xfId="13057" xr:uid="{00000000-0005-0000-0000-0000572E0000}"/>
    <cellStyle name="Normal 3 3 2 5 6" xfId="13058" xr:uid="{00000000-0005-0000-0000-0000582E0000}"/>
    <cellStyle name="Normal 3 3 2 5 7" xfId="13059" xr:uid="{00000000-0005-0000-0000-0000592E0000}"/>
    <cellStyle name="Normal 3 3 2 5 8" xfId="13060" xr:uid="{00000000-0005-0000-0000-00005A2E0000}"/>
    <cellStyle name="Normal 3 3 2 6" xfId="13061" xr:uid="{00000000-0005-0000-0000-00005B2E0000}"/>
    <cellStyle name="Normal 3 3 2 6 2" xfId="13062" xr:uid="{00000000-0005-0000-0000-00005C2E0000}"/>
    <cellStyle name="Normal 3 3 2 6 2 2" xfId="13063" xr:uid="{00000000-0005-0000-0000-00005D2E0000}"/>
    <cellStyle name="Normal 3 3 2 6 3" xfId="13064" xr:uid="{00000000-0005-0000-0000-00005E2E0000}"/>
    <cellStyle name="Normal 3 3 2 6 4" xfId="13065" xr:uid="{00000000-0005-0000-0000-00005F2E0000}"/>
    <cellStyle name="Normal 3 3 2 6 5" xfId="13066" xr:uid="{00000000-0005-0000-0000-0000602E0000}"/>
    <cellStyle name="Normal 3 3 2 7" xfId="13067" xr:uid="{00000000-0005-0000-0000-0000612E0000}"/>
    <cellStyle name="Normal 3 3 2 7 2" xfId="13068" xr:uid="{00000000-0005-0000-0000-0000622E0000}"/>
    <cellStyle name="Normal 3 3 2 7 2 2" xfId="13069" xr:uid="{00000000-0005-0000-0000-0000632E0000}"/>
    <cellStyle name="Normal 3 3 2 7 2 3" xfId="13070" xr:uid="{00000000-0005-0000-0000-0000642E0000}"/>
    <cellStyle name="Normal 3 3 2 7 3" xfId="13071" xr:uid="{00000000-0005-0000-0000-0000652E0000}"/>
    <cellStyle name="Normal 3 3 2 7 4" xfId="13072" xr:uid="{00000000-0005-0000-0000-0000662E0000}"/>
    <cellStyle name="Normal 3 3 2 7 5" xfId="13073" xr:uid="{00000000-0005-0000-0000-0000672E0000}"/>
    <cellStyle name="Normal 3 3 2 7 6" xfId="13074" xr:uid="{00000000-0005-0000-0000-0000682E0000}"/>
    <cellStyle name="Normal 3 3 2 8" xfId="13075" xr:uid="{00000000-0005-0000-0000-0000692E0000}"/>
    <cellStyle name="Normal 3 3 2 8 2" xfId="13076" xr:uid="{00000000-0005-0000-0000-00006A2E0000}"/>
    <cellStyle name="Normal 3 3 2 8 2 2" xfId="13077" xr:uid="{00000000-0005-0000-0000-00006B2E0000}"/>
    <cellStyle name="Normal 3 3 2 8 2 3" xfId="13078" xr:uid="{00000000-0005-0000-0000-00006C2E0000}"/>
    <cellStyle name="Normal 3 3 2 8 3" xfId="13079" xr:uid="{00000000-0005-0000-0000-00006D2E0000}"/>
    <cellStyle name="Normal 3 3 2 8 4" xfId="13080" xr:uid="{00000000-0005-0000-0000-00006E2E0000}"/>
    <cellStyle name="Normal 3 3 2 8 5" xfId="13081" xr:uid="{00000000-0005-0000-0000-00006F2E0000}"/>
    <cellStyle name="Normal 3 3 2 8 6" xfId="13082" xr:uid="{00000000-0005-0000-0000-0000702E0000}"/>
    <cellStyle name="Normal 3 3 2 9" xfId="13083" xr:uid="{00000000-0005-0000-0000-0000712E0000}"/>
    <cellStyle name="Normal 3 3 2 9 2" xfId="13084" xr:uid="{00000000-0005-0000-0000-0000722E0000}"/>
    <cellStyle name="Normal 3 3 2 9 3" xfId="13085" xr:uid="{00000000-0005-0000-0000-0000732E0000}"/>
    <cellStyle name="Normal 3 3 2 9 4" xfId="13086" xr:uid="{00000000-0005-0000-0000-0000742E0000}"/>
    <cellStyle name="Normal 3 3 20" xfId="2186" xr:uid="{00000000-0005-0000-0000-000037080000}"/>
    <cellStyle name="Normal 3 3 20 2" xfId="13087" xr:uid="{00000000-0005-0000-0000-0000762E0000}"/>
    <cellStyle name="Normal 3 3 20 3" xfId="13088" xr:uid="{00000000-0005-0000-0000-0000772E0000}"/>
    <cellStyle name="Normal 3 3 21" xfId="2187" xr:uid="{00000000-0005-0000-0000-000038080000}"/>
    <cellStyle name="Normal 3 3 21 2" xfId="13089" xr:uid="{00000000-0005-0000-0000-0000792E0000}"/>
    <cellStyle name="Normal 3 3 21 3" xfId="13090" xr:uid="{00000000-0005-0000-0000-00007A2E0000}"/>
    <cellStyle name="Normal 3 3 22" xfId="2188" xr:uid="{00000000-0005-0000-0000-000039080000}"/>
    <cellStyle name="Normal 3 3 22 2" xfId="13091" xr:uid="{00000000-0005-0000-0000-00007C2E0000}"/>
    <cellStyle name="Normal 3 3 22 3" xfId="13092" xr:uid="{00000000-0005-0000-0000-00007D2E0000}"/>
    <cellStyle name="Normal 3 3 23" xfId="2189" xr:uid="{00000000-0005-0000-0000-00003A080000}"/>
    <cellStyle name="Normal 3 3 23 2" xfId="13093" xr:uid="{00000000-0005-0000-0000-00007F2E0000}"/>
    <cellStyle name="Normal 3 3 23 3" xfId="13094" xr:uid="{00000000-0005-0000-0000-0000802E0000}"/>
    <cellStyle name="Normal 3 3 24" xfId="2889" xr:uid="{00000000-0005-0000-0000-00003B080000}"/>
    <cellStyle name="Normal 3 3 24 2" xfId="13096" xr:uid="{00000000-0005-0000-0000-0000822E0000}"/>
    <cellStyle name="Normal 3 3 24 3" xfId="13097" xr:uid="{00000000-0005-0000-0000-0000832E0000}"/>
    <cellStyle name="Normal 3 3 24 4" xfId="13098" xr:uid="{00000000-0005-0000-0000-0000842E0000}"/>
    <cellStyle name="Normal 3 3 24 5" xfId="13095" xr:uid="{00000000-0005-0000-0000-0000812E0000}"/>
    <cellStyle name="Normal 3 3 25" xfId="2943" xr:uid="{00000000-0005-0000-0000-00003C080000}"/>
    <cellStyle name="Normal 3 3 25 2" xfId="13100" xr:uid="{00000000-0005-0000-0000-0000862E0000}"/>
    <cellStyle name="Normal 3 3 25 2 2" xfId="13101" xr:uid="{00000000-0005-0000-0000-0000872E0000}"/>
    <cellStyle name="Normal 3 3 25 2 3" xfId="13102" xr:uid="{00000000-0005-0000-0000-0000882E0000}"/>
    <cellStyle name="Normal 3 3 25 3" xfId="13103" xr:uid="{00000000-0005-0000-0000-0000892E0000}"/>
    <cellStyle name="Normal 3 3 25 4" xfId="13104" xr:uid="{00000000-0005-0000-0000-00008A2E0000}"/>
    <cellStyle name="Normal 3 3 25 5" xfId="13105" xr:uid="{00000000-0005-0000-0000-00008B2E0000}"/>
    <cellStyle name="Normal 3 3 25 6" xfId="13106" xr:uid="{00000000-0005-0000-0000-00008C2E0000}"/>
    <cellStyle name="Normal 3 3 25 7" xfId="13099" xr:uid="{00000000-0005-0000-0000-0000852E0000}"/>
    <cellStyle name="Normal 3 3 26" xfId="13107" xr:uid="{00000000-0005-0000-0000-00008D2E0000}"/>
    <cellStyle name="Normal 3 3 26 2" xfId="13108" xr:uid="{00000000-0005-0000-0000-00008E2E0000}"/>
    <cellStyle name="Normal 3 3 26 2 2" xfId="13109" xr:uid="{00000000-0005-0000-0000-00008F2E0000}"/>
    <cellStyle name="Normal 3 3 26 2 3" xfId="13110" xr:uid="{00000000-0005-0000-0000-0000902E0000}"/>
    <cellStyle name="Normal 3 3 26 3" xfId="13111" xr:uid="{00000000-0005-0000-0000-0000912E0000}"/>
    <cellStyle name="Normal 3 3 26 4" xfId="13112" xr:uid="{00000000-0005-0000-0000-0000922E0000}"/>
    <cellStyle name="Normal 3 3 26 5" xfId="13113" xr:uid="{00000000-0005-0000-0000-0000932E0000}"/>
    <cellStyle name="Normal 3 3 26 6" xfId="13114" xr:uid="{00000000-0005-0000-0000-0000942E0000}"/>
    <cellStyle name="Normal 3 3 27" xfId="13115" xr:uid="{00000000-0005-0000-0000-0000952E0000}"/>
    <cellStyle name="Normal 3 3 27 2" xfId="13116" xr:uid="{00000000-0005-0000-0000-0000962E0000}"/>
    <cellStyle name="Normal 3 3 27 3" xfId="13117" xr:uid="{00000000-0005-0000-0000-0000972E0000}"/>
    <cellStyle name="Normal 3 3 28" xfId="13118" xr:uid="{00000000-0005-0000-0000-0000982E0000}"/>
    <cellStyle name="Normal 3 3 28 2" xfId="13119" xr:uid="{00000000-0005-0000-0000-0000992E0000}"/>
    <cellStyle name="Normal 3 3 29" xfId="13120" xr:uid="{00000000-0005-0000-0000-00009A2E0000}"/>
    <cellStyle name="Normal 3 3 3" xfId="2190" xr:uid="{00000000-0005-0000-0000-00003D080000}"/>
    <cellStyle name="Normal 3 3 3 10" xfId="13121" xr:uid="{00000000-0005-0000-0000-00009C2E0000}"/>
    <cellStyle name="Normal 3 3 3 11" xfId="13122" xr:uid="{00000000-0005-0000-0000-00009D2E0000}"/>
    <cellStyle name="Normal 3 3 3 2" xfId="13123" xr:uid="{00000000-0005-0000-0000-00009E2E0000}"/>
    <cellStyle name="Normal 3 3 3 2 10" xfId="13124" xr:uid="{00000000-0005-0000-0000-00009F2E0000}"/>
    <cellStyle name="Normal 3 3 3 2 2" xfId="13125" xr:uid="{00000000-0005-0000-0000-0000A02E0000}"/>
    <cellStyle name="Normal 3 3 3 2 2 2" xfId="13126" xr:uid="{00000000-0005-0000-0000-0000A12E0000}"/>
    <cellStyle name="Normal 3 3 3 2 2 2 2" xfId="13127" xr:uid="{00000000-0005-0000-0000-0000A22E0000}"/>
    <cellStyle name="Normal 3 3 3 2 2 2 2 2" xfId="13128" xr:uid="{00000000-0005-0000-0000-0000A32E0000}"/>
    <cellStyle name="Normal 3 3 3 2 2 2 2 2 2" xfId="13129" xr:uid="{00000000-0005-0000-0000-0000A42E0000}"/>
    <cellStyle name="Normal 3 3 3 2 2 2 2 2 3" xfId="13130" xr:uid="{00000000-0005-0000-0000-0000A52E0000}"/>
    <cellStyle name="Normal 3 3 3 2 2 2 2 3" xfId="13131" xr:uid="{00000000-0005-0000-0000-0000A62E0000}"/>
    <cellStyle name="Normal 3 3 3 2 2 2 2 4" xfId="13132" xr:uid="{00000000-0005-0000-0000-0000A72E0000}"/>
    <cellStyle name="Normal 3 3 3 2 2 2 2 5" xfId="13133" xr:uid="{00000000-0005-0000-0000-0000A82E0000}"/>
    <cellStyle name="Normal 3 3 3 2 2 2 2 6" xfId="13134" xr:uid="{00000000-0005-0000-0000-0000A92E0000}"/>
    <cellStyle name="Normal 3 3 3 2 2 2 3" xfId="13135" xr:uid="{00000000-0005-0000-0000-0000AA2E0000}"/>
    <cellStyle name="Normal 3 3 3 2 2 2 3 2" xfId="13136" xr:uid="{00000000-0005-0000-0000-0000AB2E0000}"/>
    <cellStyle name="Normal 3 3 3 2 2 2 3 2 2" xfId="13137" xr:uid="{00000000-0005-0000-0000-0000AC2E0000}"/>
    <cellStyle name="Normal 3 3 3 2 2 2 3 2 3" xfId="13138" xr:uid="{00000000-0005-0000-0000-0000AD2E0000}"/>
    <cellStyle name="Normal 3 3 3 2 2 2 3 3" xfId="13139" xr:uid="{00000000-0005-0000-0000-0000AE2E0000}"/>
    <cellStyle name="Normal 3 3 3 2 2 2 3 3 2" xfId="13140" xr:uid="{00000000-0005-0000-0000-0000AF2E0000}"/>
    <cellStyle name="Normal 3 3 3 2 2 2 3 4" xfId="13141" xr:uid="{00000000-0005-0000-0000-0000B02E0000}"/>
    <cellStyle name="Normal 3 3 3 2 2 2 4" xfId="13142" xr:uid="{00000000-0005-0000-0000-0000B12E0000}"/>
    <cellStyle name="Normal 3 3 3 2 2 2 4 2" xfId="13143" xr:uid="{00000000-0005-0000-0000-0000B22E0000}"/>
    <cellStyle name="Normal 3 3 3 2 2 2 4 3" xfId="13144" xr:uid="{00000000-0005-0000-0000-0000B32E0000}"/>
    <cellStyle name="Normal 3 3 3 2 2 2 5" xfId="13145" xr:uid="{00000000-0005-0000-0000-0000B42E0000}"/>
    <cellStyle name="Normal 3 3 3 2 2 2 6" xfId="13146" xr:uid="{00000000-0005-0000-0000-0000B52E0000}"/>
    <cellStyle name="Normal 3 3 3 2 2 2 7" xfId="13147" xr:uid="{00000000-0005-0000-0000-0000B62E0000}"/>
    <cellStyle name="Normal 3 3 3 2 2 2 8" xfId="13148" xr:uid="{00000000-0005-0000-0000-0000B72E0000}"/>
    <cellStyle name="Normal 3 3 3 2 2 3" xfId="13149" xr:uid="{00000000-0005-0000-0000-0000B82E0000}"/>
    <cellStyle name="Normal 3 3 3 2 2 3 2" xfId="13150" xr:uid="{00000000-0005-0000-0000-0000B92E0000}"/>
    <cellStyle name="Normal 3 3 3 2 2 3 2 2" xfId="13151" xr:uid="{00000000-0005-0000-0000-0000BA2E0000}"/>
    <cellStyle name="Normal 3 3 3 2 2 3 2 3" xfId="13152" xr:uid="{00000000-0005-0000-0000-0000BB2E0000}"/>
    <cellStyle name="Normal 3 3 3 2 2 3 3" xfId="13153" xr:uid="{00000000-0005-0000-0000-0000BC2E0000}"/>
    <cellStyle name="Normal 3 3 3 2 2 3 4" xfId="13154" xr:uid="{00000000-0005-0000-0000-0000BD2E0000}"/>
    <cellStyle name="Normal 3 3 3 2 2 3 5" xfId="13155" xr:uid="{00000000-0005-0000-0000-0000BE2E0000}"/>
    <cellStyle name="Normal 3 3 3 2 2 3 6" xfId="13156" xr:uid="{00000000-0005-0000-0000-0000BF2E0000}"/>
    <cellStyle name="Normal 3 3 3 2 2 4" xfId="13157" xr:uid="{00000000-0005-0000-0000-0000C02E0000}"/>
    <cellStyle name="Normal 3 3 3 2 2 4 2" xfId="13158" xr:uid="{00000000-0005-0000-0000-0000C12E0000}"/>
    <cellStyle name="Normal 3 3 3 2 2 4 2 2" xfId="13159" xr:uid="{00000000-0005-0000-0000-0000C22E0000}"/>
    <cellStyle name="Normal 3 3 3 2 2 4 2 3" xfId="13160" xr:uid="{00000000-0005-0000-0000-0000C32E0000}"/>
    <cellStyle name="Normal 3 3 3 2 2 4 3" xfId="13161" xr:uid="{00000000-0005-0000-0000-0000C42E0000}"/>
    <cellStyle name="Normal 3 3 3 2 2 4 3 2" xfId="13162" xr:uid="{00000000-0005-0000-0000-0000C52E0000}"/>
    <cellStyle name="Normal 3 3 3 2 2 4 4" xfId="13163" xr:uid="{00000000-0005-0000-0000-0000C62E0000}"/>
    <cellStyle name="Normal 3 3 3 2 2 5" xfId="13164" xr:uid="{00000000-0005-0000-0000-0000C72E0000}"/>
    <cellStyle name="Normal 3 3 3 2 2 5 2" xfId="13165" xr:uid="{00000000-0005-0000-0000-0000C82E0000}"/>
    <cellStyle name="Normal 3 3 3 2 2 5 3" xfId="13166" xr:uid="{00000000-0005-0000-0000-0000C92E0000}"/>
    <cellStyle name="Normal 3 3 3 2 2 6" xfId="13167" xr:uid="{00000000-0005-0000-0000-0000CA2E0000}"/>
    <cellStyle name="Normal 3 3 3 2 2 7" xfId="13168" xr:uid="{00000000-0005-0000-0000-0000CB2E0000}"/>
    <cellStyle name="Normal 3 3 3 2 2 8" xfId="13169" xr:uid="{00000000-0005-0000-0000-0000CC2E0000}"/>
    <cellStyle name="Normal 3 3 3 2 2 9" xfId="13170" xr:uid="{00000000-0005-0000-0000-0000CD2E0000}"/>
    <cellStyle name="Normal 3 3 3 2 3" xfId="13171" xr:uid="{00000000-0005-0000-0000-0000CE2E0000}"/>
    <cellStyle name="Normal 3 3 3 2 3 2" xfId="13172" xr:uid="{00000000-0005-0000-0000-0000CF2E0000}"/>
    <cellStyle name="Normal 3 3 3 2 3 2 2" xfId="13173" xr:uid="{00000000-0005-0000-0000-0000D02E0000}"/>
    <cellStyle name="Normal 3 3 3 2 3 2 2 2" xfId="13174" xr:uid="{00000000-0005-0000-0000-0000D12E0000}"/>
    <cellStyle name="Normal 3 3 3 2 3 2 2 3" xfId="13175" xr:uid="{00000000-0005-0000-0000-0000D22E0000}"/>
    <cellStyle name="Normal 3 3 3 2 3 2 2 4" xfId="13176" xr:uid="{00000000-0005-0000-0000-0000D32E0000}"/>
    <cellStyle name="Normal 3 3 3 2 3 2 3" xfId="13177" xr:uid="{00000000-0005-0000-0000-0000D42E0000}"/>
    <cellStyle name="Normal 3 3 3 2 3 2 4" xfId="13178" xr:uid="{00000000-0005-0000-0000-0000D52E0000}"/>
    <cellStyle name="Normal 3 3 3 2 3 2 5" xfId="13179" xr:uid="{00000000-0005-0000-0000-0000D62E0000}"/>
    <cellStyle name="Normal 3 3 3 2 3 2 6" xfId="13180" xr:uid="{00000000-0005-0000-0000-0000D72E0000}"/>
    <cellStyle name="Normal 3 3 3 2 3 3" xfId="13181" xr:uid="{00000000-0005-0000-0000-0000D82E0000}"/>
    <cellStyle name="Normal 3 3 3 2 3 3 2" xfId="13182" xr:uid="{00000000-0005-0000-0000-0000D92E0000}"/>
    <cellStyle name="Normal 3 3 3 2 3 3 2 2" xfId="13183" xr:uid="{00000000-0005-0000-0000-0000DA2E0000}"/>
    <cellStyle name="Normal 3 3 3 2 3 3 2 3" xfId="13184" xr:uid="{00000000-0005-0000-0000-0000DB2E0000}"/>
    <cellStyle name="Normal 3 3 3 2 3 3 3" xfId="13185" xr:uid="{00000000-0005-0000-0000-0000DC2E0000}"/>
    <cellStyle name="Normal 3 3 3 2 3 3 4" xfId="13186" xr:uid="{00000000-0005-0000-0000-0000DD2E0000}"/>
    <cellStyle name="Normal 3 3 3 2 3 3 5" xfId="13187" xr:uid="{00000000-0005-0000-0000-0000DE2E0000}"/>
    <cellStyle name="Normal 3 3 3 2 3 3 6" xfId="13188" xr:uid="{00000000-0005-0000-0000-0000DF2E0000}"/>
    <cellStyle name="Normal 3 3 3 2 3 4" xfId="13189" xr:uid="{00000000-0005-0000-0000-0000E02E0000}"/>
    <cellStyle name="Normal 3 3 3 2 3 4 2" xfId="13190" xr:uid="{00000000-0005-0000-0000-0000E12E0000}"/>
    <cellStyle name="Normal 3 3 3 2 3 4 3" xfId="13191" xr:uid="{00000000-0005-0000-0000-0000E22E0000}"/>
    <cellStyle name="Normal 3 3 3 2 3 5" xfId="13192" xr:uid="{00000000-0005-0000-0000-0000E32E0000}"/>
    <cellStyle name="Normal 3 3 3 2 3 6" xfId="13193" xr:uid="{00000000-0005-0000-0000-0000E42E0000}"/>
    <cellStyle name="Normal 3 3 3 2 3 7" xfId="13194" xr:uid="{00000000-0005-0000-0000-0000E52E0000}"/>
    <cellStyle name="Normal 3 3 3 2 3 8" xfId="13195" xr:uid="{00000000-0005-0000-0000-0000E62E0000}"/>
    <cellStyle name="Normal 3 3 3 2 4" xfId="13196" xr:uid="{00000000-0005-0000-0000-0000E72E0000}"/>
    <cellStyle name="Normal 3 3 3 2 4 2" xfId="13197" xr:uid="{00000000-0005-0000-0000-0000E82E0000}"/>
    <cellStyle name="Normal 3 3 3 2 4 2 2" xfId="13198" xr:uid="{00000000-0005-0000-0000-0000E92E0000}"/>
    <cellStyle name="Normal 3 3 3 2 4 2 3" xfId="13199" xr:uid="{00000000-0005-0000-0000-0000EA2E0000}"/>
    <cellStyle name="Normal 3 3 3 2 4 2 4" xfId="13200" xr:uid="{00000000-0005-0000-0000-0000EB2E0000}"/>
    <cellStyle name="Normal 3 3 3 2 4 3" xfId="13201" xr:uid="{00000000-0005-0000-0000-0000EC2E0000}"/>
    <cellStyle name="Normal 3 3 3 2 4 4" xfId="13202" xr:uid="{00000000-0005-0000-0000-0000ED2E0000}"/>
    <cellStyle name="Normal 3 3 3 2 4 5" xfId="13203" xr:uid="{00000000-0005-0000-0000-0000EE2E0000}"/>
    <cellStyle name="Normal 3 3 3 2 4 6" xfId="13204" xr:uid="{00000000-0005-0000-0000-0000EF2E0000}"/>
    <cellStyle name="Normal 3 3 3 2 5" xfId="13205" xr:uid="{00000000-0005-0000-0000-0000F02E0000}"/>
    <cellStyle name="Normal 3 3 3 2 5 2" xfId="13206" xr:uid="{00000000-0005-0000-0000-0000F12E0000}"/>
    <cellStyle name="Normal 3 3 3 2 5 2 2" xfId="13207" xr:uid="{00000000-0005-0000-0000-0000F22E0000}"/>
    <cellStyle name="Normal 3 3 3 2 5 2 3" xfId="13208" xr:uid="{00000000-0005-0000-0000-0000F32E0000}"/>
    <cellStyle name="Normal 3 3 3 2 5 3" xfId="13209" xr:uid="{00000000-0005-0000-0000-0000F42E0000}"/>
    <cellStyle name="Normal 3 3 3 2 5 4" xfId="13210" xr:uid="{00000000-0005-0000-0000-0000F52E0000}"/>
    <cellStyle name="Normal 3 3 3 2 5 5" xfId="13211" xr:uid="{00000000-0005-0000-0000-0000F62E0000}"/>
    <cellStyle name="Normal 3 3 3 2 5 6" xfId="13212" xr:uid="{00000000-0005-0000-0000-0000F72E0000}"/>
    <cellStyle name="Normal 3 3 3 2 6" xfId="13213" xr:uid="{00000000-0005-0000-0000-0000F82E0000}"/>
    <cellStyle name="Normal 3 3 3 2 6 2" xfId="13214" xr:uid="{00000000-0005-0000-0000-0000F92E0000}"/>
    <cellStyle name="Normal 3 3 3 2 6 3" xfId="13215" xr:uid="{00000000-0005-0000-0000-0000FA2E0000}"/>
    <cellStyle name="Normal 3 3 3 2 7" xfId="13216" xr:uid="{00000000-0005-0000-0000-0000FB2E0000}"/>
    <cellStyle name="Normal 3 3 3 2 8" xfId="13217" xr:uid="{00000000-0005-0000-0000-0000FC2E0000}"/>
    <cellStyle name="Normal 3 3 3 2 9" xfId="13218" xr:uid="{00000000-0005-0000-0000-0000FD2E0000}"/>
    <cellStyle name="Normal 3 3 3 3" xfId="13219" xr:uid="{00000000-0005-0000-0000-0000FE2E0000}"/>
    <cellStyle name="Normal 3 3 3 3 2" xfId="13220" xr:uid="{00000000-0005-0000-0000-0000FF2E0000}"/>
    <cellStyle name="Normal 3 3 3 3 2 2" xfId="13221" xr:uid="{00000000-0005-0000-0000-0000002F0000}"/>
    <cellStyle name="Normal 3 3 3 3 2 2 2" xfId="13222" xr:uid="{00000000-0005-0000-0000-0000012F0000}"/>
    <cellStyle name="Normal 3 3 3 3 2 2 2 2" xfId="13223" xr:uid="{00000000-0005-0000-0000-0000022F0000}"/>
    <cellStyle name="Normal 3 3 3 3 2 2 2 3" xfId="13224" xr:uid="{00000000-0005-0000-0000-0000032F0000}"/>
    <cellStyle name="Normal 3 3 3 3 2 2 3" xfId="13225" xr:uid="{00000000-0005-0000-0000-0000042F0000}"/>
    <cellStyle name="Normal 3 3 3 3 2 2 4" xfId="13226" xr:uid="{00000000-0005-0000-0000-0000052F0000}"/>
    <cellStyle name="Normal 3 3 3 3 2 2 5" xfId="13227" xr:uid="{00000000-0005-0000-0000-0000062F0000}"/>
    <cellStyle name="Normal 3 3 3 3 2 2 6" xfId="13228" xr:uid="{00000000-0005-0000-0000-0000072F0000}"/>
    <cellStyle name="Normal 3 3 3 3 2 3" xfId="13229" xr:uid="{00000000-0005-0000-0000-0000082F0000}"/>
    <cellStyle name="Normal 3 3 3 3 2 3 2" xfId="13230" xr:uid="{00000000-0005-0000-0000-0000092F0000}"/>
    <cellStyle name="Normal 3 3 3 3 2 3 2 2" xfId="13231" xr:uid="{00000000-0005-0000-0000-00000A2F0000}"/>
    <cellStyle name="Normal 3 3 3 3 2 3 2 3" xfId="13232" xr:uid="{00000000-0005-0000-0000-00000B2F0000}"/>
    <cellStyle name="Normal 3 3 3 3 2 3 3" xfId="13233" xr:uid="{00000000-0005-0000-0000-00000C2F0000}"/>
    <cellStyle name="Normal 3 3 3 3 2 3 3 2" xfId="13234" xr:uid="{00000000-0005-0000-0000-00000D2F0000}"/>
    <cellStyle name="Normal 3 3 3 3 2 3 4" xfId="13235" xr:uid="{00000000-0005-0000-0000-00000E2F0000}"/>
    <cellStyle name="Normal 3 3 3 3 2 4" xfId="13236" xr:uid="{00000000-0005-0000-0000-00000F2F0000}"/>
    <cellStyle name="Normal 3 3 3 3 2 4 2" xfId="13237" xr:uid="{00000000-0005-0000-0000-0000102F0000}"/>
    <cellStyle name="Normal 3 3 3 3 2 4 3" xfId="13238" xr:uid="{00000000-0005-0000-0000-0000112F0000}"/>
    <cellStyle name="Normal 3 3 3 3 2 5" xfId="13239" xr:uid="{00000000-0005-0000-0000-0000122F0000}"/>
    <cellStyle name="Normal 3 3 3 3 2 6" xfId="13240" xr:uid="{00000000-0005-0000-0000-0000132F0000}"/>
    <cellStyle name="Normal 3 3 3 3 2 7" xfId="13241" xr:uid="{00000000-0005-0000-0000-0000142F0000}"/>
    <cellStyle name="Normal 3 3 3 3 2 8" xfId="13242" xr:uid="{00000000-0005-0000-0000-0000152F0000}"/>
    <cellStyle name="Normal 3 3 3 3 3" xfId="13243" xr:uid="{00000000-0005-0000-0000-0000162F0000}"/>
    <cellStyle name="Normal 3 3 3 3 3 2" xfId="13244" xr:uid="{00000000-0005-0000-0000-0000172F0000}"/>
    <cellStyle name="Normal 3 3 3 3 3 2 2" xfId="13245" xr:uid="{00000000-0005-0000-0000-0000182F0000}"/>
    <cellStyle name="Normal 3 3 3 3 3 2 3" xfId="13246" xr:uid="{00000000-0005-0000-0000-0000192F0000}"/>
    <cellStyle name="Normal 3 3 3 3 3 3" xfId="13247" xr:uid="{00000000-0005-0000-0000-00001A2F0000}"/>
    <cellStyle name="Normal 3 3 3 3 3 4" xfId="13248" xr:uid="{00000000-0005-0000-0000-00001B2F0000}"/>
    <cellStyle name="Normal 3 3 3 3 3 5" xfId="13249" xr:uid="{00000000-0005-0000-0000-00001C2F0000}"/>
    <cellStyle name="Normal 3 3 3 3 3 6" xfId="13250" xr:uid="{00000000-0005-0000-0000-00001D2F0000}"/>
    <cellStyle name="Normal 3 3 3 3 4" xfId="13251" xr:uid="{00000000-0005-0000-0000-00001E2F0000}"/>
    <cellStyle name="Normal 3 3 3 3 4 2" xfId="13252" xr:uid="{00000000-0005-0000-0000-00001F2F0000}"/>
    <cellStyle name="Normal 3 3 3 3 4 2 2" xfId="13253" xr:uid="{00000000-0005-0000-0000-0000202F0000}"/>
    <cellStyle name="Normal 3 3 3 3 4 2 3" xfId="13254" xr:uid="{00000000-0005-0000-0000-0000212F0000}"/>
    <cellStyle name="Normal 3 3 3 3 4 3" xfId="13255" xr:uid="{00000000-0005-0000-0000-0000222F0000}"/>
    <cellStyle name="Normal 3 3 3 3 4 3 2" xfId="13256" xr:uid="{00000000-0005-0000-0000-0000232F0000}"/>
    <cellStyle name="Normal 3 3 3 3 4 4" xfId="13257" xr:uid="{00000000-0005-0000-0000-0000242F0000}"/>
    <cellStyle name="Normal 3 3 3 3 5" xfId="13258" xr:uid="{00000000-0005-0000-0000-0000252F0000}"/>
    <cellStyle name="Normal 3 3 3 3 5 2" xfId="13259" xr:uid="{00000000-0005-0000-0000-0000262F0000}"/>
    <cellStyle name="Normal 3 3 3 3 5 3" xfId="13260" xr:uid="{00000000-0005-0000-0000-0000272F0000}"/>
    <cellStyle name="Normal 3 3 3 3 6" xfId="13261" xr:uid="{00000000-0005-0000-0000-0000282F0000}"/>
    <cellStyle name="Normal 3 3 3 3 7" xfId="13262" xr:uid="{00000000-0005-0000-0000-0000292F0000}"/>
    <cellStyle name="Normal 3 3 3 3 8" xfId="13263" xr:uid="{00000000-0005-0000-0000-00002A2F0000}"/>
    <cellStyle name="Normal 3 3 3 3 9" xfId="13264" xr:uid="{00000000-0005-0000-0000-00002B2F0000}"/>
    <cellStyle name="Normal 3 3 3 4" xfId="13265" xr:uid="{00000000-0005-0000-0000-00002C2F0000}"/>
    <cellStyle name="Normal 3 3 3 4 2" xfId="13266" xr:uid="{00000000-0005-0000-0000-00002D2F0000}"/>
    <cellStyle name="Normal 3 3 3 4 2 2" xfId="13267" xr:uid="{00000000-0005-0000-0000-00002E2F0000}"/>
    <cellStyle name="Normal 3 3 3 4 2 2 2" xfId="13268" xr:uid="{00000000-0005-0000-0000-00002F2F0000}"/>
    <cellStyle name="Normal 3 3 3 4 2 2 3" xfId="13269" xr:uid="{00000000-0005-0000-0000-0000302F0000}"/>
    <cellStyle name="Normal 3 3 3 4 2 2 4" xfId="13270" xr:uid="{00000000-0005-0000-0000-0000312F0000}"/>
    <cellStyle name="Normal 3 3 3 4 2 3" xfId="13271" xr:uid="{00000000-0005-0000-0000-0000322F0000}"/>
    <cellStyle name="Normal 3 3 3 4 2 4" xfId="13272" xr:uid="{00000000-0005-0000-0000-0000332F0000}"/>
    <cellStyle name="Normal 3 3 3 4 2 5" xfId="13273" xr:uid="{00000000-0005-0000-0000-0000342F0000}"/>
    <cellStyle name="Normal 3 3 3 4 2 6" xfId="13274" xr:uid="{00000000-0005-0000-0000-0000352F0000}"/>
    <cellStyle name="Normal 3 3 3 4 3" xfId="13275" xr:uid="{00000000-0005-0000-0000-0000362F0000}"/>
    <cellStyle name="Normal 3 3 3 4 3 2" xfId="13276" xr:uid="{00000000-0005-0000-0000-0000372F0000}"/>
    <cellStyle name="Normal 3 3 3 4 3 2 2" xfId="13277" xr:uid="{00000000-0005-0000-0000-0000382F0000}"/>
    <cellStyle name="Normal 3 3 3 4 3 2 3" xfId="13278" xr:uid="{00000000-0005-0000-0000-0000392F0000}"/>
    <cellStyle name="Normal 3 3 3 4 3 3" xfId="13279" xr:uid="{00000000-0005-0000-0000-00003A2F0000}"/>
    <cellStyle name="Normal 3 3 3 4 3 4" xfId="13280" xr:uid="{00000000-0005-0000-0000-00003B2F0000}"/>
    <cellStyle name="Normal 3 3 3 4 3 5" xfId="13281" xr:uid="{00000000-0005-0000-0000-00003C2F0000}"/>
    <cellStyle name="Normal 3 3 3 4 3 6" xfId="13282" xr:uid="{00000000-0005-0000-0000-00003D2F0000}"/>
    <cellStyle name="Normal 3 3 3 4 4" xfId="13283" xr:uid="{00000000-0005-0000-0000-00003E2F0000}"/>
    <cellStyle name="Normal 3 3 3 4 4 2" xfId="13284" xr:uid="{00000000-0005-0000-0000-00003F2F0000}"/>
    <cellStyle name="Normal 3 3 3 4 4 3" xfId="13285" xr:uid="{00000000-0005-0000-0000-0000402F0000}"/>
    <cellStyle name="Normal 3 3 3 4 5" xfId="13286" xr:uid="{00000000-0005-0000-0000-0000412F0000}"/>
    <cellStyle name="Normal 3 3 3 4 6" xfId="13287" xr:uid="{00000000-0005-0000-0000-0000422F0000}"/>
    <cellStyle name="Normal 3 3 3 4 7" xfId="13288" xr:uid="{00000000-0005-0000-0000-0000432F0000}"/>
    <cellStyle name="Normal 3 3 3 4 8" xfId="13289" xr:uid="{00000000-0005-0000-0000-0000442F0000}"/>
    <cellStyle name="Normal 3 3 3 5" xfId="13290" xr:uid="{00000000-0005-0000-0000-0000452F0000}"/>
    <cellStyle name="Normal 3 3 3 5 2" xfId="13291" xr:uid="{00000000-0005-0000-0000-0000462F0000}"/>
    <cellStyle name="Normal 3 3 3 5 2 2" xfId="13292" xr:uid="{00000000-0005-0000-0000-0000472F0000}"/>
    <cellStyle name="Normal 3 3 3 5 3" xfId="13293" xr:uid="{00000000-0005-0000-0000-0000482F0000}"/>
    <cellStyle name="Normal 3 3 3 5 4" xfId="13294" xr:uid="{00000000-0005-0000-0000-0000492F0000}"/>
    <cellStyle name="Normal 3 3 3 5 5" xfId="13295" xr:uid="{00000000-0005-0000-0000-00004A2F0000}"/>
    <cellStyle name="Normal 3 3 3 6" xfId="13296" xr:uid="{00000000-0005-0000-0000-00004B2F0000}"/>
    <cellStyle name="Normal 3 3 3 6 2" xfId="13297" xr:uid="{00000000-0005-0000-0000-00004C2F0000}"/>
    <cellStyle name="Normal 3 3 3 6 2 2" xfId="13298" xr:uid="{00000000-0005-0000-0000-00004D2F0000}"/>
    <cellStyle name="Normal 3 3 3 6 2 3" xfId="13299" xr:uid="{00000000-0005-0000-0000-00004E2F0000}"/>
    <cellStyle name="Normal 3 3 3 6 3" xfId="13300" xr:uid="{00000000-0005-0000-0000-00004F2F0000}"/>
    <cellStyle name="Normal 3 3 3 6 4" xfId="13301" xr:uid="{00000000-0005-0000-0000-0000502F0000}"/>
    <cellStyle name="Normal 3 3 3 6 5" xfId="13302" xr:uid="{00000000-0005-0000-0000-0000512F0000}"/>
    <cellStyle name="Normal 3 3 3 6 6" xfId="13303" xr:uid="{00000000-0005-0000-0000-0000522F0000}"/>
    <cellStyle name="Normal 3 3 3 7" xfId="13304" xr:uid="{00000000-0005-0000-0000-0000532F0000}"/>
    <cellStyle name="Normal 3 3 3 7 2" xfId="13305" xr:uid="{00000000-0005-0000-0000-0000542F0000}"/>
    <cellStyle name="Normal 3 3 3 7 2 2" xfId="13306" xr:uid="{00000000-0005-0000-0000-0000552F0000}"/>
    <cellStyle name="Normal 3 3 3 7 2 3" xfId="13307" xr:uid="{00000000-0005-0000-0000-0000562F0000}"/>
    <cellStyle name="Normal 3 3 3 7 3" xfId="13308" xr:uid="{00000000-0005-0000-0000-0000572F0000}"/>
    <cellStyle name="Normal 3 3 3 7 4" xfId="13309" xr:uid="{00000000-0005-0000-0000-0000582F0000}"/>
    <cellStyle name="Normal 3 3 3 7 5" xfId="13310" xr:uid="{00000000-0005-0000-0000-0000592F0000}"/>
    <cellStyle name="Normal 3 3 3 7 6" xfId="13311" xr:uid="{00000000-0005-0000-0000-00005A2F0000}"/>
    <cellStyle name="Normal 3 3 3 8" xfId="13312" xr:uid="{00000000-0005-0000-0000-00005B2F0000}"/>
    <cellStyle name="Normal 3 3 3 8 2" xfId="13313" xr:uid="{00000000-0005-0000-0000-00005C2F0000}"/>
    <cellStyle name="Normal 3 3 3 8 3" xfId="13314" xr:uid="{00000000-0005-0000-0000-00005D2F0000}"/>
    <cellStyle name="Normal 3 3 3 9" xfId="13315" xr:uid="{00000000-0005-0000-0000-00005E2F0000}"/>
    <cellStyle name="Normal 3 3 30" xfId="5362" xr:uid="{00000000-0005-0000-0000-0000CF2C0000}"/>
    <cellStyle name="Normal 3 3 4" xfId="2191" xr:uid="{00000000-0005-0000-0000-00003E080000}"/>
    <cellStyle name="Normal 3 3 4 10" xfId="13316" xr:uid="{00000000-0005-0000-0000-0000602F0000}"/>
    <cellStyle name="Normal 3 3 4 2" xfId="13317" xr:uid="{00000000-0005-0000-0000-0000612F0000}"/>
    <cellStyle name="Normal 3 3 4 2 2" xfId="13318" xr:uid="{00000000-0005-0000-0000-0000622F0000}"/>
    <cellStyle name="Normal 3 3 4 2 2 2" xfId="13319" xr:uid="{00000000-0005-0000-0000-0000632F0000}"/>
    <cellStyle name="Normal 3 3 4 2 2 2 2" xfId="13320" xr:uid="{00000000-0005-0000-0000-0000642F0000}"/>
    <cellStyle name="Normal 3 3 4 2 2 2 2 2" xfId="13321" xr:uid="{00000000-0005-0000-0000-0000652F0000}"/>
    <cellStyle name="Normal 3 3 4 2 2 2 2 3" xfId="13322" xr:uid="{00000000-0005-0000-0000-0000662F0000}"/>
    <cellStyle name="Normal 3 3 4 2 2 2 3" xfId="13323" xr:uid="{00000000-0005-0000-0000-0000672F0000}"/>
    <cellStyle name="Normal 3 3 4 2 2 2 4" xfId="13324" xr:uid="{00000000-0005-0000-0000-0000682F0000}"/>
    <cellStyle name="Normal 3 3 4 2 2 2 5" xfId="13325" xr:uid="{00000000-0005-0000-0000-0000692F0000}"/>
    <cellStyle name="Normal 3 3 4 2 2 2 6" xfId="13326" xr:uid="{00000000-0005-0000-0000-00006A2F0000}"/>
    <cellStyle name="Normal 3 3 4 2 2 3" xfId="13327" xr:uid="{00000000-0005-0000-0000-00006B2F0000}"/>
    <cellStyle name="Normal 3 3 4 2 2 3 2" xfId="13328" xr:uid="{00000000-0005-0000-0000-00006C2F0000}"/>
    <cellStyle name="Normal 3 3 4 2 2 3 2 2" xfId="13329" xr:uid="{00000000-0005-0000-0000-00006D2F0000}"/>
    <cellStyle name="Normal 3 3 4 2 2 3 2 3" xfId="13330" xr:uid="{00000000-0005-0000-0000-00006E2F0000}"/>
    <cellStyle name="Normal 3 3 4 2 2 3 3" xfId="13331" xr:uid="{00000000-0005-0000-0000-00006F2F0000}"/>
    <cellStyle name="Normal 3 3 4 2 2 3 3 2" xfId="13332" xr:uid="{00000000-0005-0000-0000-0000702F0000}"/>
    <cellStyle name="Normal 3 3 4 2 2 3 4" xfId="13333" xr:uid="{00000000-0005-0000-0000-0000712F0000}"/>
    <cellStyle name="Normal 3 3 4 2 2 4" xfId="13334" xr:uid="{00000000-0005-0000-0000-0000722F0000}"/>
    <cellStyle name="Normal 3 3 4 2 2 4 2" xfId="13335" xr:uid="{00000000-0005-0000-0000-0000732F0000}"/>
    <cellStyle name="Normal 3 3 4 2 2 4 3" xfId="13336" xr:uid="{00000000-0005-0000-0000-0000742F0000}"/>
    <cellStyle name="Normal 3 3 4 2 2 5" xfId="13337" xr:uid="{00000000-0005-0000-0000-0000752F0000}"/>
    <cellStyle name="Normal 3 3 4 2 2 6" xfId="13338" xr:uid="{00000000-0005-0000-0000-0000762F0000}"/>
    <cellStyle name="Normal 3 3 4 2 2 7" xfId="13339" xr:uid="{00000000-0005-0000-0000-0000772F0000}"/>
    <cellStyle name="Normal 3 3 4 2 2 8" xfId="13340" xr:uid="{00000000-0005-0000-0000-0000782F0000}"/>
    <cellStyle name="Normal 3 3 4 2 3" xfId="13341" xr:uid="{00000000-0005-0000-0000-0000792F0000}"/>
    <cellStyle name="Normal 3 3 4 2 3 2" xfId="13342" xr:uid="{00000000-0005-0000-0000-00007A2F0000}"/>
    <cellStyle name="Normal 3 3 4 2 3 2 2" xfId="13343" xr:uid="{00000000-0005-0000-0000-00007B2F0000}"/>
    <cellStyle name="Normal 3 3 4 2 3 2 3" xfId="13344" xr:uid="{00000000-0005-0000-0000-00007C2F0000}"/>
    <cellStyle name="Normal 3 3 4 2 3 3" xfId="13345" xr:uid="{00000000-0005-0000-0000-00007D2F0000}"/>
    <cellStyle name="Normal 3 3 4 2 3 4" xfId="13346" xr:uid="{00000000-0005-0000-0000-00007E2F0000}"/>
    <cellStyle name="Normal 3 3 4 2 3 5" xfId="13347" xr:uid="{00000000-0005-0000-0000-00007F2F0000}"/>
    <cellStyle name="Normal 3 3 4 2 3 6" xfId="13348" xr:uid="{00000000-0005-0000-0000-0000802F0000}"/>
    <cellStyle name="Normal 3 3 4 2 4" xfId="13349" xr:uid="{00000000-0005-0000-0000-0000812F0000}"/>
    <cellStyle name="Normal 3 3 4 2 4 2" xfId="13350" xr:uid="{00000000-0005-0000-0000-0000822F0000}"/>
    <cellStyle name="Normal 3 3 4 2 4 2 2" xfId="13351" xr:uid="{00000000-0005-0000-0000-0000832F0000}"/>
    <cellStyle name="Normal 3 3 4 2 4 2 3" xfId="13352" xr:uid="{00000000-0005-0000-0000-0000842F0000}"/>
    <cellStyle name="Normal 3 3 4 2 4 3" xfId="13353" xr:uid="{00000000-0005-0000-0000-0000852F0000}"/>
    <cellStyle name="Normal 3 3 4 2 4 3 2" xfId="13354" xr:uid="{00000000-0005-0000-0000-0000862F0000}"/>
    <cellStyle name="Normal 3 3 4 2 4 4" xfId="13355" xr:uid="{00000000-0005-0000-0000-0000872F0000}"/>
    <cellStyle name="Normal 3 3 4 2 5" xfId="13356" xr:uid="{00000000-0005-0000-0000-0000882F0000}"/>
    <cellStyle name="Normal 3 3 4 2 5 2" xfId="13357" xr:uid="{00000000-0005-0000-0000-0000892F0000}"/>
    <cellStyle name="Normal 3 3 4 2 5 3" xfId="13358" xr:uid="{00000000-0005-0000-0000-00008A2F0000}"/>
    <cellStyle name="Normal 3 3 4 2 6" xfId="13359" xr:uid="{00000000-0005-0000-0000-00008B2F0000}"/>
    <cellStyle name="Normal 3 3 4 2 7" xfId="13360" xr:uid="{00000000-0005-0000-0000-00008C2F0000}"/>
    <cellStyle name="Normal 3 3 4 2 8" xfId="13361" xr:uid="{00000000-0005-0000-0000-00008D2F0000}"/>
    <cellStyle name="Normal 3 3 4 2 9" xfId="13362" xr:uid="{00000000-0005-0000-0000-00008E2F0000}"/>
    <cellStyle name="Normal 3 3 4 3" xfId="13363" xr:uid="{00000000-0005-0000-0000-00008F2F0000}"/>
    <cellStyle name="Normal 3 3 4 3 2" xfId="13364" xr:uid="{00000000-0005-0000-0000-0000902F0000}"/>
    <cellStyle name="Normal 3 3 4 3 2 2" xfId="13365" xr:uid="{00000000-0005-0000-0000-0000912F0000}"/>
    <cellStyle name="Normal 3 3 4 3 2 2 2" xfId="13366" xr:uid="{00000000-0005-0000-0000-0000922F0000}"/>
    <cellStyle name="Normal 3 3 4 3 2 2 3" xfId="13367" xr:uid="{00000000-0005-0000-0000-0000932F0000}"/>
    <cellStyle name="Normal 3 3 4 3 2 2 4" xfId="13368" xr:uid="{00000000-0005-0000-0000-0000942F0000}"/>
    <cellStyle name="Normal 3 3 4 3 2 3" xfId="13369" xr:uid="{00000000-0005-0000-0000-0000952F0000}"/>
    <cellStyle name="Normal 3 3 4 3 2 4" xfId="13370" xr:uid="{00000000-0005-0000-0000-0000962F0000}"/>
    <cellStyle name="Normal 3 3 4 3 2 5" xfId="13371" xr:uid="{00000000-0005-0000-0000-0000972F0000}"/>
    <cellStyle name="Normal 3 3 4 3 2 6" xfId="13372" xr:uid="{00000000-0005-0000-0000-0000982F0000}"/>
    <cellStyle name="Normal 3 3 4 3 3" xfId="13373" xr:uid="{00000000-0005-0000-0000-0000992F0000}"/>
    <cellStyle name="Normal 3 3 4 3 3 2" xfId="13374" xr:uid="{00000000-0005-0000-0000-00009A2F0000}"/>
    <cellStyle name="Normal 3 3 4 3 3 2 2" xfId="13375" xr:uid="{00000000-0005-0000-0000-00009B2F0000}"/>
    <cellStyle name="Normal 3 3 4 3 3 2 3" xfId="13376" xr:uid="{00000000-0005-0000-0000-00009C2F0000}"/>
    <cellStyle name="Normal 3 3 4 3 3 3" xfId="13377" xr:uid="{00000000-0005-0000-0000-00009D2F0000}"/>
    <cellStyle name="Normal 3 3 4 3 3 4" xfId="13378" xr:uid="{00000000-0005-0000-0000-00009E2F0000}"/>
    <cellStyle name="Normal 3 3 4 3 3 5" xfId="13379" xr:uid="{00000000-0005-0000-0000-00009F2F0000}"/>
    <cellStyle name="Normal 3 3 4 3 3 6" xfId="13380" xr:uid="{00000000-0005-0000-0000-0000A02F0000}"/>
    <cellStyle name="Normal 3 3 4 3 4" xfId="13381" xr:uid="{00000000-0005-0000-0000-0000A12F0000}"/>
    <cellStyle name="Normal 3 3 4 3 4 2" xfId="13382" xr:uid="{00000000-0005-0000-0000-0000A22F0000}"/>
    <cellStyle name="Normal 3 3 4 3 4 3" xfId="13383" xr:uid="{00000000-0005-0000-0000-0000A32F0000}"/>
    <cellStyle name="Normal 3 3 4 3 5" xfId="13384" xr:uid="{00000000-0005-0000-0000-0000A42F0000}"/>
    <cellStyle name="Normal 3 3 4 3 6" xfId="13385" xr:uid="{00000000-0005-0000-0000-0000A52F0000}"/>
    <cellStyle name="Normal 3 3 4 3 7" xfId="13386" xr:uid="{00000000-0005-0000-0000-0000A62F0000}"/>
    <cellStyle name="Normal 3 3 4 3 8" xfId="13387" xr:uid="{00000000-0005-0000-0000-0000A72F0000}"/>
    <cellStyle name="Normal 3 3 4 4" xfId="13388" xr:uid="{00000000-0005-0000-0000-0000A82F0000}"/>
    <cellStyle name="Normal 3 3 4 4 2" xfId="13389" xr:uid="{00000000-0005-0000-0000-0000A92F0000}"/>
    <cellStyle name="Normal 3 3 4 4 2 2" xfId="13390" xr:uid="{00000000-0005-0000-0000-0000AA2F0000}"/>
    <cellStyle name="Normal 3 3 4 4 3" xfId="13391" xr:uid="{00000000-0005-0000-0000-0000AB2F0000}"/>
    <cellStyle name="Normal 3 3 4 4 4" xfId="13392" xr:uid="{00000000-0005-0000-0000-0000AC2F0000}"/>
    <cellStyle name="Normal 3 3 4 4 5" xfId="13393" xr:uid="{00000000-0005-0000-0000-0000AD2F0000}"/>
    <cellStyle name="Normal 3 3 4 5" xfId="13394" xr:uid="{00000000-0005-0000-0000-0000AE2F0000}"/>
    <cellStyle name="Normal 3 3 4 5 2" xfId="13395" xr:uid="{00000000-0005-0000-0000-0000AF2F0000}"/>
    <cellStyle name="Normal 3 3 4 5 2 2" xfId="13396" xr:uid="{00000000-0005-0000-0000-0000B02F0000}"/>
    <cellStyle name="Normal 3 3 4 5 2 3" xfId="13397" xr:uid="{00000000-0005-0000-0000-0000B12F0000}"/>
    <cellStyle name="Normal 3 3 4 5 3" xfId="13398" xr:uid="{00000000-0005-0000-0000-0000B22F0000}"/>
    <cellStyle name="Normal 3 3 4 5 4" xfId="13399" xr:uid="{00000000-0005-0000-0000-0000B32F0000}"/>
    <cellStyle name="Normal 3 3 4 5 5" xfId="13400" xr:uid="{00000000-0005-0000-0000-0000B42F0000}"/>
    <cellStyle name="Normal 3 3 4 5 6" xfId="13401" xr:uid="{00000000-0005-0000-0000-0000B52F0000}"/>
    <cellStyle name="Normal 3 3 4 6" xfId="13402" xr:uid="{00000000-0005-0000-0000-0000B62F0000}"/>
    <cellStyle name="Normal 3 3 4 6 2" xfId="13403" xr:uid="{00000000-0005-0000-0000-0000B72F0000}"/>
    <cellStyle name="Normal 3 3 4 6 2 2" xfId="13404" xr:uid="{00000000-0005-0000-0000-0000B82F0000}"/>
    <cellStyle name="Normal 3 3 4 6 2 3" xfId="13405" xr:uid="{00000000-0005-0000-0000-0000B92F0000}"/>
    <cellStyle name="Normal 3 3 4 6 3" xfId="13406" xr:uid="{00000000-0005-0000-0000-0000BA2F0000}"/>
    <cellStyle name="Normal 3 3 4 6 4" xfId="13407" xr:uid="{00000000-0005-0000-0000-0000BB2F0000}"/>
    <cellStyle name="Normal 3 3 4 6 5" xfId="13408" xr:uid="{00000000-0005-0000-0000-0000BC2F0000}"/>
    <cellStyle name="Normal 3 3 4 6 6" xfId="13409" xr:uid="{00000000-0005-0000-0000-0000BD2F0000}"/>
    <cellStyle name="Normal 3 3 4 7" xfId="13410" xr:uid="{00000000-0005-0000-0000-0000BE2F0000}"/>
    <cellStyle name="Normal 3 3 4 7 2" xfId="13411" xr:uid="{00000000-0005-0000-0000-0000BF2F0000}"/>
    <cellStyle name="Normal 3 3 4 7 3" xfId="13412" xr:uid="{00000000-0005-0000-0000-0000C02F0000}"/>
    <cellStyle name="Normal 3 3 4 8" xfId="13413" xr:uid="{00000000-0005-0000-0000-0000C12F0000}"/>
    <cellStyle name="Normal 3 3 4 9" xfId="13414" xr:uid="{00000000-0005-0000-0000-0000C22F0000}"/>
    <cellStyle name="Normal 3 3 5" xfId="2192" xr:uid="{00000000-0005-0000-0000-00003F080000}"/>
    <cellStyle name="Normal 3 3 5 2" xfId="13415" xr:uid="{00000000-0005-0000-0000-0000C42F0000}"/>
    <cellStyle name="Normal 3 3 5 2 2" xfId="13416" xr:uid="{00000000-0005-0000-0000-0000C52F0000}"/>
    <cellStyle name="Normal 3 3 5 2 2 2" xfId="13417" xr:uid="{00000000-0005-0000-0000-0000C62F0000}"/>
    <cellStyle name="Normal 3 3 5 2 2 2 2" xfId="13418" xr:uid="{00000000-0005-0000-0000-0000C72F0000}"/>
    <cellStyle name="Normal 3 3 5 2 2 2 2 2" xfId="13419" xr:uid="{00000000-0005-0000-0000-0000C82F0000}"/>
    <cellStyle name="Normal 3 3 5 2 2 2 2 3" xfId="13420" xr:uid="{00000000-0005-0000-0000-0000C92F0000}"/>
    <cellStyle name="Normal 3 3 5 2 2 2 3" xfId="13421" xr:uid="{00000000-0005-0000-0000-0000CA2F0000}"/>
    <cellStyle name="Normal 3 3 5 2 2 2 3 2" xfId="13422" xr:uid="{00000000-0005-0000-0000-0000CB2F0000}"/>
    <cellStyle name="Normal 3 3 5 2 2 2 4" xfId="13423" xr:uid="{00000000-0005-0000-0000-0000CC2F0000}"/>
    <cellStyle name="Normal 3 3 5 2 2 3" xfId="13424" xr:uid="{00000000-0005-0000-0000-0000CD2F0000}"/>
    <cellStyle name="Normal 3 3 5 2 2 3 2" xfId="13425" xr:uid="{00000000-0005-0000-0000-0000CE2F0000}"/>
    <cellStyle name="Normal 3 3 5 2 2 3 3" xfId="13426" xr:uid="{00000000-0005-0000-0000-0000CF2F0000}"/>
    <cellStyle name="Normal 3 3 5 2 2 4" xfId="13427" xr:uid="{00000000-0005-0000-0000-0000D02F0000}"/>
    <cellStyle name="Normal 3 3 5 2 2 5" xfId="13428" xr:uid="{00000000-0005-0000-0000-0000D12F0000}"/>
    <cellStyle name="Normal 3 3 5 2 2 6" xfId="13429" xr:uid="{00000000-0005-0000-0000-0000D22F0000}"/>
    <cellStyle name="Normal 3 3 5 2 2 7" xfId="13430" xr:uid="{00000000-0005-0000-0000-0000D32F0000}"/>
    <cellStyle name="Normal 3 3 5 2 3" xfId="13431" xr:uid="{00000000-0005-0000-0000-0000D42F0000}"/>
    <cellStyle name="Normal 3 3 5 2 3 2" xfId="13432" xr:uid="{00000000-0005-0000-0000-0000D52F0000}"/>
    <cellStyle name="Normal 3 3 5 2 3 2 2" xfId="13433" xr:uid="{00000000-0005-0000-0000-0000D62F0000}"/>
    <cellStyle name="Normal 3 3 5 2 3 2 3" xfId="13434" xr:uid="{00000000-0005-0000-0000-0000D72F0000}"/>
    <cellStyle name="Normal 3 3 5 2 3 3" xfId="13435" xr:uid="{00000000-0005-0000-0000-0000D82F0000}"/>
    <cellStyle name="Normal 3 3 5 2 3 3 2" xfId="13436" xr:uid="{00000000-0005-0000-0000-0000D92F0000}"/>
    <cellStyle name="Normal 3 3 5 2 3 4" xfId="13437" xr:uid="{00000000-0005-0000-0000-0000DA2F0000}"/>
    <cellStyle name="Normal 3 3 5 2 4" xfId="13438" xr:uid="{00000000-0005-0000-0000-0000DB2F0000}"/>
    <cellStyle name="Normal 3 3 5 2 5" xfId="13439" xr:uid="{00000000-0005-0000-0000-0000DC2F0000}"/>
    <cellStyle name="Normal 3 3 5 2 6" xfId="13440" xr:uid="{00000000-0005-0000-0000-0000DD2F0000}"/>
    <cellStyle name="Normal 3 3 5 3" xfId="13441" xr:uid="{00000000-0005-0000-0000-0000DE2F0000}"/>
    <cellStyle name="Normal 3 3 5 3 2" xfId="13442" xr:uid="{00000000-0005-0000-0000-0000DF2F0000}"/>
    <cellStyle name="Normal 3 3 5 3 2 2" xfId="13443" xr:uid="{00000000-0005-0000-0000-0000E02F0000}"/>
    <cellStyle name="Normal 3 3 5 3 2 3" xfId="13444" xr:uid="{00000000-0005-0000-0000-0000E12F0000}"/>
    <cellStyle name="Normal 3 3 5 3 2 4" xfId="13445" xr:uid="{00000000-0005-0000-0000-0000E22F0000}"/>
    <cellStyle name="Normal 3 3 5 3 3" xfId="13446" xr:uid="{00000000-0005-0000-0000-0000E32F0000}"/>
    <cellStyle name="Normal 3 3 5 3 4" xfId="13447" xr:uid="{00000000-0005-0000-0000-0000E42F0000}"/>
    <cellStyle name="Normal 3 3 5 3 5" xfId="13448" xr:uid="{00000000-0005-0000-0000-0000E52F0000}"/>
    <cellStyle name="Normal 3 3 5 3 6" xfId="13449" xr:uid="{00000000-0005-0000-0000-0000E62F0000}"/>
    <cellStyle name="Normal 3 3 5 4" xfId="13450" xr:uid="{00000000-0005-0000-0000-0000E72F0000}"/>
    <cellStyle name="Normal 3 3 5 4 2" xfId="13451" xr:uid="{00000000-0005-0000-0000-0000E82F0000}"/>
    <cellStyle name="Normal 3 3 5 4 2 2" xfId="13452" xr:uid="{00000000-0005-0000-0000-0000E92F0000}"/>
    <cellStyle name="Normal 3 3 5 4 2 3" xfId="13453" xr:uid="{00000000-0005-0000-0000-0000EA2F0000}"/>
    <cellStyle name="Normal 3 3 5 4 3" xfId="13454" xr:uid="{00000000-0005-0000-0000-0000EB2F0000}"/>
    <cellStyle name="Normal 3 3 5 4 4" xfId="13455" xr:uid="{00000000-0005-0000-0000-0000EC2F0000}"/>
    <cellStyle name="Normal 3 3 5 4 5" xfId="13456" xr:uid="{00000000-0005-0000-0000-0000ED2F0000}"/>
    <cellStyle name="Normal 3 3 5 4 6" xfId="13457" xr:uid="{00000000-0005-0000-0000-0000EE2F0000}"/>
    <cellStyle name="Normal 3 3 5 5" xfId="13458" xr:uid="{00000000-0005-0000-0000-0000EF2F0000}"/>
    <cellStyle name="Normal 3 3 5 5 2" xfId="13459" xr:uid="{00000000-0005-0000-0000-0000F02F0000}"/>
    <cellStyle name="Normal 3 3 5 5 3" xfId="13460" xr:uid="{00000000-0005-0000-0000-0000F12F0000}"/>
    <cellStyle name="Normal 3 3 5 5 4" xfId="13461" xr:uid="{00000000-0005-0000-0000-0000F22F0000}"/>
    <cellStyle name="Normal 3 3 5 6" xfId="13462" xr:uid="{00000000-0005-0000-0000-0000F32F0000}"/>
    <cellStyle name="Normal 3 3 5 7" xfId="13463" xr:uid="{00000000-0005-0000-0000-0000F42F0000}"/>
    <cellStyle name="Normal 3 3 5 8" xfId="13464" xr:uid="{00000000-0005-0000-0000-0000F52F0000}"/>
    <cellStyle name="Normal 3 3 6" xfId="2193" xr:uid="{00000000-0005-0000-0000-000040080000}"/>
    <cellStyle name="Normal 3 3 6 2" xfId="13465" xr:uid="{00000000-0005-0000-0000-0000F72F0000}"/>
    <cellStyle name="Normal 3 3 6 2 2" xfId="13466" xr:uid="{00000000-0005-0000-0000-0000F82F0000}"/>
    <cellStyle name="Normal 3 3 6 2 2 2" xfId="13467" xr:uid="{00000000-0005-0000-0000-0000F92F0000}"/>
    <cellStyle name="Normal 3 3 6 2 3" xfId="13468" xr:uid="{00000000-0005-0000-0000-0000FA2F0000}"/>
    <cellStyle name="Normal 3 3 6 2 4" xfId="13469" xr:uid="{00000000-0005-0000-0000-0000FB2F0000}"/>
    <cellStyle name="Normal 3 3 6 2 5" xfId="13470" xr:uid="{00000000-0005-0000-0000-0000FC2F0000}"/>
    <cellStyle name="Normal 3 3 6 3" xfId="13471" xr:uid="{00000000-0005-0000-0000-0000FD2F0000}"/>
    <cellStyle name="Normal 3 3 6 3 2" xfId="13472" xr:uid="{00000000-0005-0000-0000-0000FE2F0000}"/>
    <cellStyle name="Normal 3 3 6 3 2 2" xfId="13473" xr:uid="{00000000-0005-0000-0000-0000FF2F0000}"/>
    <cellStyle name="Normal 3 3 6 3 2 3" xfId="13474" xr:uid="{00000000-0005-0000-0000-000000300000}"/>
    <cellStyle name="Normal 3 3 6 3 3" xfId="13475" xr:uid="{00000000-0005-0000-0000-000001300000}"/>
    <cellStyle name="Normal 3 3 6 3 4" xfId="13476" xr:uid="{00000000-0005-0000-0000-000002300000}"/>
    <cellStyle name="Normal 3 3 6 3 5" xfId="13477" xr:uid="{00000000-0005-0000-0000-000003300000}"/>
    <cellStyle name="Normal 3 3 6 3 6" xfId="13478" xr:uid="{00000000-0005-0000-0000-000004300000}"/>
    <cellStyle name="Normal 3 3 6 4" xfId="13479" xr:uid="{00000000-0005-0000-0000-000005300000}"/>
    <cellStyle name="Normal 3 3 6 4 2" xfId="13480" xr:uid="{00000000-0005-0000-0000-000006300000}"/>
    <cellStyle name="Normal 3 3 6 4 2 2" xfId="13481" xr:uid="{00000000-0005-0000-0000-000007300000}"/>
    <cellStyle name="Normal 3 3 6 4 2 3" xfId="13482" xr:uid="{00000000-0005-0000-0000-000008300000}"/>
    <cellStyle name="Normal 3 3 6 4 3" xfId="13483" xr:uid="{00000000-0005-0000-0000-000009300000}"/>
    <cellStyle name="Normal 3 3 6 4 4" xfId="13484" xr:uid="{00000000-0005-0000-0000-00000A300000}"/>
    <cellStyle name="Normal 3 3 6 4 5" xfId="13485" xr:uid="{00000000-0005-0000-0000-00000B300000}"/>
    <cellStyle name="Normal 3 3 6 4 6" xfId="13486" xr:uid="{00000000-0005-0000-0000-00000C300000}"/>
    <cellStyle name="Normal 3 3 6 5" xfId="13487" xr:uid="{00000000-0005-0000-0000-00000D300000}"/>
    <cellStyle name="Normal 3 3 6 5 2" xfId="13488" xr:uid="{00000000-0005-0000-0000-00000E300000}"/>
    <cellStyle name="Normal 3 3 6 5 3" xfId="13489" xr:uid="{00000000-0005-0000-0000-00000F300000}"/>
    <cellStyle name="Normal 3 3 6 6" xfId="13490" xr:uid="{00000000-0005-0000-0000-000010300000}"/>
    <cellStyle name="Normal 3 3 6 7" xfId="13491" xr:uid="{00000000-0005-0000-0000-000011300000}"/>
    <cellStyle name="Normal 3 3 6 8" xfId="13492" xr:uid="{00000000-0005-0000-0000-000012300000}"/>
    <cellStyle name="Normal 3 3 7" xfId="2194" xr:uid="{00000000-0005-0000-0000-000041080000}"/>
    <cellStyle name="Normal 3 3 7 2" xfId="13493" xr:uid="{00000000-0005-0000-0000-000014300000}"/>
    <cellStyle name="Normal 3 3 7 2 2" xfId="13494" xr:uid="{00000000-0005-0000-0000-000015300000}"/>
    <cellStyle name="Normal 3 3 7 3" xfId="13495" xr:uid="{00000000-0005-0000-0000-000016300000}"/>
    <cellStyle name="Normal 3 3 7 4" xfId="13496" xr:uid="{00000000-0005-0000-0000-000017300000}"/>
    <cellStyle name="Normal 3 3 7 5" xfId="13497" xr:uid="{00000000-0005-0000-0000-000018300000}"/>
    <cellStyle name="Normal 3 3 8" xfId="2195" xr:uid="{00000000-0005-0000-0000-000042080000}"/>
    <cellStyle name="Normal 3 3 8 2" xfId="13498" xr:uid="{00000000-0005-0000-0000-00001A300000}"/>
    <cellStyle name="Normal 3 3 8 3" xfId="13499" xr:uid="{00000000-0005-0000-0000-00001B300000}"/>
    <cellStyle name="Normal 3 3 9" xfId="2196" xr:uid="{00000000-0005-0000-0000-000043080000}"/>
    <cellStyle name="Normal 3 3 9 2" xfId="13500" xr:uid="{00000000-0005-0000-0000-00001D300000}"/>
    <cellStyle name="Normal 3 3 9 3" xfId="13501" xr:uid="{00000000-0005-0000-0000-00001E300000}"/>
    <cellStyle name="Normal 3 3_App b.3 Unspent_" xfId="2197" xr:uid="{00000000-0005-0000-0000-000044080000}"/>
    <cellStyle name="Normal 3 30" xfId="2198" xr:uid="{00000000-0005-0000-0000-000045080000}"/>
    <cellStyle name="Normal 3 30 10" xfId="2199" xr:uid="{00000000-0005-0000-0000-000046080000}"/>
    <cellStyle name="Normal 3 30 10 2" xfId="13502" xr:uid="{00000000-0005-0000-0000-000021300000}"/>
    <cellStyle name="Normal 3 30 10 3" xfId="13503" xr:uid="{00000000-0005-0000-0000-000022300000}"/>
    <cellStyle name="Normal 3 30 11" xfId="2200" xr:uid="{00000000-0005-0000-0000-000047080000}"/>
    <cellStyle name="Normal 3 30 11 2" xfId="13504" xr:uid="{00000000-0005-0000-0000-000024300000}"/>
    <cellStyle name="Normal 3 30 11 3" xfId="13505" xr:uid="{00000000-0005-0000-0000-000025300000}"/>
    <cellStyle name="Normal 3 30 12" xfId="2201" xr:uid="{00000000-0005-0000-0000-000048080000}"/>
    <cellStyle name="Normal 3 30 12 2" xfId="13506" xr:uid="{00000000-0005-0000-0000-000027300000}"/>
    <cellStyle name="Normal 3 30 12 3" xfId="13507" xr:uid="{00000000-0005-0000-0000-000028300000}"/>
    <cellStyle name="Normal 3 30 13" xfId="2202" xr:uid="{00000000-0005-0000-0000-000049080000}"/>
    <cellStyle name="Normal 3 30 13 2" xfId="13508" xr:uid="{00000000-0005-0000-0000-00002A300000}"/>
    <cellStyle name="Normal 3 30 13 3" xfId="13509" xr:uid="{00000000-0005-0000-0000-00002B300000}"/>
    <cellStyle name="Normal 3 30 14" xfId="2203" xr:uid="{00000000-0005-0000-0000-00004A080000}"/>
    <cellStyle name="Normal 3 30 14 2" xfId="13510" xr:uid="{00000000-0005-0000-0000-00002D300000}"/>
    <cellStyle name="Normal 3 30 14 3" xfId="13511" xr:uid="{00000000-0005-0000-0000-00002E300000}"/>
    <cellStyle name="Normal 3 30 15" xfId="2204" xr:uid="{00000000-0005-0000-0000-00004B080000}"/>
    <cellStyle name="Normal 3 30 15 2" xfId="13512" xr:uid="{00000000-0005-0000-0000-000030300000}"/>
    <cellStyle name="Normal 3 30 15 3" xfId="13513" xr:uid="{00000000-0005-0000-0000-000031300000}"/>
    <cellStyle name="Normal 3 30 16" xfId="2205" xr:uid="{00000000-0005-0000-0000-00004C080000}"/>
    <cellStyle name="Normal 3 30 16 2" xfId="13514" xr:uid="{00000000-0005-0000-0000-000033300000}"/>
    <cellStyle name="Normal 3 30 16 3" xfId="13515" xr:uid="{00000000-0005-0000-0000-000034300000}"/>
    <cellStyle name="Normal 3 30 17" xfId="2206" xr:uid="{00000000-0005-0000-0000-00004D080000}"/>
    <cellStyle name="Normal 3 30 17 2" xfId="13516" xr:uid="{00000000-0005-0000-0000-000036300000}"/>
    <cellStyle name="Normal 3 30 17 3" xfId="13517" xr:uid="{00000000-0005-0000-0000-000037300000}"/>
    <cellStyle name="Normal 3 30 18" xfId="2207" xr:uid="{00000000-0005-0000-0000-00004E080000}"/>
    <cellStyle name="Normal 3 30 18 2" xfId="13518" xr:uid="{00000000-0005-0000-0000-000039300000}"/>
    <cellStyle name="Normal 3 30 18 3" xfId="13519" xr:uid="{00000000-0005-0000-0000-00003A300000}"/>
    <cellStyle name="Normal 3 30 19" xfId="2208" xr:uid="{00000000-0005-0000-0000-00004F080000}"/>
    <cellStyle name="Normal 3 30 19 2" xfId="13520" xr:uid="{00000000-0005-0000-0000-00003C300000}"/>
    <cellStyle name="Normal 3 30 19 3" xfId="13521" xr:uid="{00000000-0005-0000-0000-00003D300000}"/>
    <cellStyle name="Normal 3 30 2" xfId="2209" xr:uid="{00000000-0005-0000-0000-000050080000}"/>
    <cellStyle name="Normal 3 30 2 2" xfId="13522" xr:uid="{00000000-0005-0000-0000-00003F300000}"/>
    <cellStyle name="Normal 3 30 2 3" xfId="13523" xr:uid="{00000000-0005-0000-0000-000040300000}"/>
    <cellStyle name="Normal 3 30 20" xfId="2210" xr:uid="{00000000-0005-0000-0000-000051080000}"/>
    <cellStyle name="Normal 3 30 20 2" xfId="13524" xr:uid="{00000000-0005-0000-0000-000042300000}"/>
    <cellStyle name="Normal 3 30 20 3" xfId="13525" xr:uid="{00000000-0005-0000-0000-000043300000}"/>
    <cellStyle name="Normal 3 30 21" xfId="2211" xr:uid="{00000000-0005-0000-0000-000052080000}"/>
    <cellStyle name="Normal 3 30 21 2" xfId="13526" xr:uid="{00000000-0005-0000-0000-000045300000}"/>
    <cellStyle name="Normal 3 30 21 3" xfId="13527" xr:uid="{00000000-0005-0000-0000-000046300000}"/>
    <cellStyle name="Normal 3 30 22" xfId="2212" xr:uid="{00000000-0005-0000-0000-000053080000}"/>
    <cellStyle name="Normal 3 30 22 2" xfId="13528" xr:uid="{00000000-0005-0000-0000-000048300000}"/>
    <cellStyle name="Normal 3 30 22 3" xfId="13529" xr:uid="{00000000-0005-0000-0000-000049300000}"/>
    <cellStyle name="Normal 3 30 23" xfId="2213" xr:uid="{00000000-0005-0000-0000-000054080000}"/>
    <cellStyle name="Normal 3 30 23 2" xfId="13530" xr:uid="{00000000-0005-0000-0000-00004B300000}"/>
    <cellStyle name="Normal 3 30 23 3" xfId="13531" xr:uid="{00000000-0005-0000-0000-00004C300000}"/>
    <cellStyle name="Normal 3 30 24" xfId="13532" xr:uid="{00000000-0005-0000-0000-00004D300000}"/>
    <cellStyle name="Normal 3 30 25" xfId="13533" xr:uid="{00000000-0005-0000-0000-00004E300000}"/>
    <cellStyle name="Normal 3 30 3" xfId="2214" xr:uid="{00000000-0005-0000-0000-000055080000}"/>
    <cellStyle name="Normal 3 30 3 2" xfId="13534" xr:uid="{00000000-0005-0000-0000-000050300000}"/>
    <cellStyle name="Normal 3 30 3 3" xfId="13535" xr:uid="{00000000-0005-0000-0000-000051300000}"/>
    <cellStyle name="Normal 3 30 4" xfId="2215" xr:uid="{00000000-0005-0000-0000-000056080000}"/>
    <cellStyle name="Normal 3 30 4 2" xfId="13536" xr:uid="{00000000-0005-0000-0000-000053300000}"/>
    <cellStyle name="Normal 3 30 4 3" xfId="13537" xr:uid="{00000000-0005-0000-0000-000054300000}"/>
    <cellStyle name="Normal 3 30 5" xfId="2216" xr:uid="{00000000-0005-0000-0000-000057080000}"/>
    <cellStyle name="Normal 3 30 5 2" xfId="13538" xr:uid="{00000000-0005-0000-0000-000056300000}"/>
    <cellStyle name="Normal 3 30 5 3" xfId="13539" xr:uid="{00000000-0005-0000-0000-000057300000}"/>
    <cellStyle name="Normal 3 30 6" xfId="2217" xr:uid="{00000000-0005-0000-0000-000058080000}"/>
    <cellStyle name="Normal 3 30 6 2" xfId="13540" xr:uid="{00000000-0005-0000-0000-000059300000}"/>
    <cellStyle name="Normal 3 30 6 3" xfId="13541" xr:uid="{00000000-0005-0000-0000-00005A300000}"/>
    <cellStyle name="Normal 3 30 7" xfId="2218" xr:uid="{00000000-0005-0000-0000-000059080000}"/>
    <cellStyle name="Normal 3 30 7 2" xfId="13542" xr:uid="{00000000-0005-0000-0000-00005C300000}"/>
    <cellStyle name="Normal 3 30 7 3" xfId="13543" xr:uid="{00000000-0005-0000-0000-00005D300000}"/>
    <cellStyle name="Normal 3 30 8" xfId="2219" xr:uid="{00000000-0005-0000-0000-00005A080000}"/>
    <cellStyle name="Normal 3 30 8 2" xfId="13544" xr:uid="{00000000-0005-0000-0000-00005F300000}"/>
    <cellStyle name="Normal 3 30 8 3" xfId="13545" xr:uid="{00000000-0005-0000-0000-000060300000}"/>
    <cellStyle name="Normal 3 30 9" xfId="2220" xr:uid="{00000000-0005-0000-0000-00005B080000}"/>
    <cellStyle name="Normal 3 30 9 2" xfId="13546" xr:uid="{00000000-0005-0000-0000-000062300000}"/>
    <cellStyle name="Normal 3 30 9 3" xfId="13547" xr:uid="{00000000-0005-0000-0000-000063300000}"/>
    <cellStyle name="Normal 3 31" xfId="2221" xr:uid="{00000000-0005-0000-0000-00005C080000}"/>
    <cellStyle name="Normal 3 31 10" xfId="2222" xr:uid="{00000000-0005-0000-0000-00005D080000}"/>
    <cellStyle name="Normal 3 31 10 2" xfId="13548" xr:uid="{00000000-0005-0000-0000-000066300000}"/>
    <cellStyle name="Normal 3 31 10 3" xfId="13549" xr:uid="{00000000-0005-0000-0000-000067300000}"/>
    <cellStyle name="Normal 3 31 11" xfId="2223" xr:uid="{00000000-0005-0000-0000-00005E080000}"/>
    <cellStyle name="Normal 3 31 11 2" xfId="13550" xr:uid="{00000000-0005-0000-0000-000069300000}"/>
    <cellStyle name="Normal 3 31 11 3" xfId="13551" xr:uid="{00000000-0005-0000-0000-00006A300000}"/>
    <cellStyle name="Normal 3 31 12" xfId="2224" xr:uid="{00000000-0005-0000-0000-00005F080000}"/>
    <cellStyle name="Normal 3 31 12 2" xfId="13552" xr:uid="{00000000-0005-0000-0000-00006C300000}"/>
    <cellStyle name="Normal 3 31 12 3" xfId="13553" xr:uid="{00000000-0005-0000-0000-00006D300000}"/>
    <cellStyle name="Normal 3 31 13" xfId="2225" xr:uid="{00000000-0005-0000-0000-000060080000}"/>
    <cellStyle name="Normal 3 31 13 2" xfId="13554" xr:uid="{00000000-0005-0000-0000-00006F300000}"/>
    <cellStyle name="Normal 3 31 13 3" xfId="13555" xr:uid="{00000000-0005-0000-0000-000070300000}"/>
    <cellStyle name="Normal 3 31 14" xfId="2226" xr:uid="{00000000-0005-0000-0000-000061080000}"/>
    <cellStyle name="Normal 3 31 14 2" xfId="13556" xr:uid="{00000000-0005-0000-0000-000072300000}"/>
    <cellStyle name="Normal 3 31 14 3" xfId="13557" xr:uid="{00000000-0005-0000-0000-000073300000}"/>
    <cellStyle name="Normal 3 31 15" xfId="2227" xr:uid="{00000000-0005-0000-0000-000062080000}"/>
    <cellStyle name="Normal 3 31 15 2" xfId="13558" xr:uid="{00000000-0005-0000-0000-000075300000}"/>
    <cellStyle name="Normal 3 31 15 3" xfId="13559" xr:uid="{00000000-0005-0000-0000-000076300000}"/>
    <cellStyle name="Normal 3 31 16" xfId="2228" xr:uid="{00000000-0005-0000-0000-000063080000}"/>
    <cellStyle name="Normal 3 31 16 2" xfId="13560" xr:uid="{00000000-0005-0000-0000-000078300000}"/>
    <cellStyle name="Normal 3 31 16 3" xfId="13561" xr:uid="{00000000-0005-0000-0000-000079300000}"/>
    <cellStyle name="Normal 3 31 17" xfId="2229" xr:uid="{00000000-0005-0000-0000-000064080000}"/>
    <cellStyle name="Normal 3 31 17 2" xfId="13562" xr:uid="{00000000-0005-0000-0000-00007B300000}"/>
    <cellStyle name="Normal 3 31 17 3" xfId="13563" xr:uid="{00000000-0005-0000-0000-00007C300000}"/>
    <cellStyle name="Normal 3 31 18" xfId="2230" xr:uid="{00000000-0005-0000-0000-000065080000}"/>
    <cellStyle name="Normal 3 31 18 2" xfId="13564" xr:uid="{00000000-0005-0000-0000-00007E300000}"/>
    <cellStyle name="Normal 3 31 18 3" xfId="13565" xr:uid="{00000000-0005-0000-0000-00007F300000}"/>
    <cellStyle name="Normal 3 31 19" xfId="2231" xr:uid="{00000000-0005-0000-0000-000066080000}"/>
    <cellStyle name="Normal 3 31 19 2" xfId="13566" xr:uid="{00000000-0005-0000-0000-000081300000}"/>
    <cellStyle name="Normal 3 31 19 3" xfId="13567" xr:uid="{00000000-0005-0000-0000-000082300000}"/>
    <cellStyle name="Normal 3 31 2" xfId="2232" xr:uid="{00000000-0005-0000-0000-000067080000}"/>
    <cellStyle name="Normal 3 31 2 2" xfId="13568" xr:uid="{00000000-0005-0000-0000-000084300000}"/>
    <cellStyle name="Normal 3 31 2 3" xfId="13569" xr:uid="{00000000-0005-0000-0000-000085300000}"/>
    <cellStyle name="Normal 3 31 20" xfId="2233" xr:uid="{00000000-0005-0000-0000-000068080000}"/>
    <cellStyle name="Normal 3 31 20 2" xfId="13570" xr:uid="{00000000-0005-0000-0000-000087300000}"/>
    <cellStyle name="Normal 3 31 20 3" xfId="13571" xr:uid="{00000000-0005-0000-0000-000088300000}"/>
    <cellStyle name="Normal 3 31 21" xfId="2234" xr:uid="{00000000-0005-0000-0000-000069080000}"/>
    <cellStyle name="Normal 3 31 21 2" xfId="13572" xr:uid="{00000000-0005-0000-0000-00008A300000}"/>
    <cellStyle name="Normal 3 31 21 3" xfId="13573" xr:uid="{00000000-0005-0000-0000-00008B300000}"/>
    <cellStyle name="Normal 3 31 22" xfId="2235" xr:uid="{00000000-0005-0000-0000-00006A080000}"/>
    <cellStyle name="Normal 3 31 22 2" xfId="13574" xr:uid="{00000000-0005-0000-0000-00008D300000}"/>
    <cellStyle name="Normal 3 31 22 3" xfId="13575" xr:uid="{00000000-0005-0000-0000-00008E300000}"/>
    <cellStyle name="Normal 3 31 23" xfId="2236" xr:uid="{00000000-0005-0000-0000-00006B080000}"/>
    <cellStyle name="Normal 3 31 23 2" xfId="13576" xr:uid="{00000000-0005-0000-0000-000090300000}"/>
    <cellStyle name="Normal 3 31 23 3" xfId="13577" xr:uid="{00000000-0005-0000-0000-000091300000}"/>
    <cellStyle name="Normal 3 31 24" xfId="13578" xr:uid="{00000000-0005-0000-0000-000092300000}"/>
    <cellStyle name="Normal 3 31 25" xfId="13579" xr:uid="{00000000-0005-0000-0000-000093300000}"/>
    <cellStyle name="Normal 3 31 3" xfId="2237" xr:uid="{00000000-0005-0000-0000-00006C080000}"/>
    <cellStyle name="Normal 3 31 3 2" xfId="13580" xr:uid="{00000000-0005-0000-0000-000095300000}"/>
    <cellStyle name="Normal 3 31 3 3" xfId="13581" xr:uid="{00000000-0005-0000-0000-000096300000}"/>
    <cellStyle name="Normal 3 31 4" xfId="2238" xr:uid="{00000000-0005-0000-0000-00006D080000}"/>
    <cellStyle name="Normal 3 31 4 2" xfId="13582" xr:uid="{00000000-0005-0000-0000-000098300000}"/>
    <cellStyle name="Normal 3 31 4 3" xfId="13583" xr:uid="{00000000-0005-0000-0000-000099300000}"/>
    <cellStyle name="Normal 3 31 5" xfId="2239" xr:uid="{00000000-0005-0000-0000-00006E080000}"/>
    <cellStyle name="Normal 3 31 5 2" xfId="13584" xr:uid="{00000000-0005-0000-0000-00009B300000}"/>
    <cellStyle name="Normal 3 31 5 3" xfId="13585" xr:uid="{00000000-0005-0000-0000-00009C300000}"/>
    <cellStyle name="Normal 3 31 6" xfId="2240" xr:uid="{00000000-0005-0000-0000-00006F080000}"/>
    <cellStyle name="Normal 3 31 6 2" xfId="13586" xr:uid="{00000000-0005-0000-0000-00009E300000}"/>
    <cellStyle name="Normal 3 31 6 3" xfId="13587" xr:uid="{00000000-0005-0000-0000-00009F300000}"/>
    <cellStyle name="Normal 3 31 7" xfId="2241" xr:uid="{00000000-0005-0000-0000-000070080000}"/>
    <cellStyle name="Normal 3 31 7 2" xfId="13588" xr:uid="{00000000-0005-0000-0000-0000A1300000}"/>
    <cellStyle name="Normal 3 31 7 3" xfId="13589" xr:uid="{00000000-0005-0000-0000-0000A2300000}"/>
    <cellStyle name="Normal 3 31 8" xfId="2242" xr:uid="{00000000-0005-0000-0000-000071080000}"/>
    <cellStyle name="Normal 3 31 8 2" xfId="13590" xr:uid="{00000000-0005-0000-0000-0000A4300000}"/>
    <cellStyle name="Normal 3 31 8 3" xfId="13591" xr:uid="{00000000-0005-0000-0000-0000A5300000}"/>
    <cellStyle name="Normal 3 31 9" xfId="2243" xr:uid="{00000000-0005-0000-0000-000072080000}"/>
    <cellStyle name="Normal 3 31 9 2" xfId="13592" xr:uid="{00000000-0005-0000-0000-0000A7300000}"/>
    <cellStyle name="Normal 3 31 9 3" xfId="13593" xr:uid="{00000000-0005-0000-0000-0000A8300000}"/>
    <cellStyle name="Normal 3 32" xfId="2244" xr:uid="{00000000-0005-0000-0000-000073080000}"/>
    <cellStyle name="Normal 3 32 10" xfId="2245" xr:uid="{00000000-0005-0000-0000-000074080000}"/>
    <cellStyle name="Normal 3 32 10 2" xfId="13595" xr:uid="{00000000-0005-0000-0000-0000AB300000}"/>
    <cellStyle name="Normal 3 32 10 3" xfId="13596" xr:uid="{00000000-0005-0000-0000-0000AC300000}"/>
    <cellStyle name="Normal 3 32 11" xfId="2246" xr:uid="{00000000-0005-0000-0000-000075080000}"/>
    <cellStyle name="Normal 3 32 11 2" xfId="13597" xr:uid="{00000000-0005-0000-0000-0000AE300000}"/>
    <cellStyle name="Normal 3 32 11 3" xfId="13598" xr:uid="{00000000-0005-0000-0000-0000AF300000}"/>
    <cellStyle name="Normal 3 32 12" xfId="2247" xr:uid="{00000000-0005-0000-0000-000076080000}"/>
    <cellStyle name="Normal 3 32 12 2" xfId="13600" xr:uid="{00000000-0005-0000-0000-0000B1300000}"/>
    <cellStyle name="Normal 3 32 12 3" xfId="13601" xr:uid="{00000000-0005-0000-0000-0000B2300000}"/>
    <cellStyle name="Normal 3 32 13" xfId="2248" xr:uid="{00000000-0005-0000-0000-000077080000}"/>
    <cellStyle name="Normal 3 32 13 2" xfId="13603" xr:uid="{00000000-0005-0000-0000-0000B4300000}"/>
    <cellStyle name="Normal 3 32 13 3" xfId="13604" xr:uid="{00000000-0005-0000-0000-0000B5300000}"/>
    <cellStyle name="Normal 3 32 14" xfId="2249" xr:uid="{00000000-0005-0000-0000-000078080000}"/>
    <cellStyle name="Normal 3 32 14 2" xfId="13605" xr:uid="{00000000-0005-0000-0000-0000B7300000}"/>
    <cellStyle name="Normal 3 32 14 3" xfId="13606" xr:uid="{00000000-0005-0000-0000-0000B8300000}"/>
    <cellStyle name="Normal 3 32 15" xfId="2250" xr:uid="{00000000-0005-0000-0000-000079080000}"/>
    <cellStyle name="Normal 3 32 15 2" xfId="13607" xr:uid="{00000000-0005-0000-0000-0000BA300000}"/>
    <cellStyle name="Normal 3 32 15 3" xfId="13608" xr:uid="{00000000-0005-0000-0000-0000BB300000}"/>
    <cellStyle name="Normal 3 32 16" xfId="2251" xr:uid="{00000000-0005-0000-0000-00007A080000}"/>
    <cellStyle name="Normal 3 32 16 2" xfId="13609" xr:uid="{00000000-0005-0000-0000-0000BD300000}"/>
    <cellStyle name="Normal 3 32 16 3" xfId="13610" xr:uid="{00000000-0005-0000-0000-0000BE300000}"/>
    <cellStyle name="Normal 3 32 17" xfId="2252" xr:uid="{00000000-0005-0000-0000-00007B080000}"/>
    <cellStyle name="Normal 3 32 17 2" xfId="13611" xr:uid="{00000000-0005-0000-0000-0000C0300000}"/>
    <cellStyle name="Normal 3 32 17 3" xfId="13612" xr:uid="{00000000-0005-0000-0000-0000C1300000}"/>
    <cellStyle name="Normal 3 32 18" xfId="2253" xr:uid="{00000000-0005-0000-0000-00007C080000}"/>
    <cellStyle name="Normal 3 32 18 2" xfId="13613" xr:uid="{00000000-0005-0000-0000-0000C3300000}"/>
    <cellStyle name="Normal 3 32 18 3" xfId="13614" xr:uid="{00000000-0005-0000-0000-0000C4300000}"/>
    <cellStyle name="Normal 3 32 19" xfId="2254" xr:uid="{00000000-0005-0000-0000-00007D080000}"/>
    <cellStyle name="Normal 3 32 19 2" xfId="13616" xr:uid="{00000000-0005-0000-0000-0000C6300000}"/>
    <cellStyle name="Normal 3 32 19 3" xfId="13617" xr:uid="{00000000-0005-0000-0000-0000C7300000}"/>
    <cellStyle name="Normal 3 32 2" xfId="2255" xr:uid="{00000000-0005-0000-0000-00007E080000}"/>
    <cellStyle name="Normal 3 32 2 2" xfId="13619" xr:uid="{00000000-0005-0000-0000-0000C9300000}"/>
    <cellStyle name="Normal 3 32 2 3" xfId="13620" xr:uid="{00000000-0005-0000-0000-0000CA300000}"/>
    <cellStyle name="Normal 3 32 20" xfId="2256" xr:uid="{00000000-0005-0000-0000-00007F080000}"/>
    <cellStyle name="Normal 3 32 20 2" xfId="13622" xr:uid="{00000000-0005-0000-0000-0000CC300000}"/>
    <cellStyle name="Normal 3 32 20 3" xfId="13623" xr:uid="{00000000-0005-0000-0000-0000CD300000}"/>
    <cellStyle name="Normal 3 32 21" xfId="2257" xr:uid="{00000000-0005-0000-0000-000080080000}"/>
    <cellStyle name="Normal 3 32 21 2" xfId="13624" xr:uid="{00000000-0005-0000-0000-0000CF300000}"/>
    <cellStyle name="Normal 3 32 21 3" xfId="13625" xr:uid="{00000000-0005-0000-0000-0000D0300000}"/>
    <cellStyle name="Normal 3 32 22" xfId="2258" xr:uid="{00000000-0005-0000-0000-000081080000}"/>
    <cellStyle name="Normal 3 32 22 2" xfId="13626" xr:uid="{00000000-0005-0000-0000-0000D2300000}"/>
    <cellStyle name="Normal 3 32 22 3" xfId="13627" xr:uid="{00000000-0005-0000-0000-0000D3300000}"/>
    <cellStyle name="Normal 3 32 23" xfId="2259" xr:uid="{00000000-0005-0000-0000-000082080000}"/>
    <cellStyle name="Normal 3 32 23 2" xfId="13628" xr:uid="{00000000-0005-0000-0000-0000D5300000}"/>
    <cellStyle name="Normal 3 32 23 3" xfId="13629" xr:uid="{00000000-0005-0000-0000-0000D6300000}"/>
    <cellStyle name="Normal 3 32 24" xfId="13630" xr:uid="{00000000-0005-0000-0000-0000D7300000}"/>
    <cellStyle name="Normal 3 32 25" xfId="13631" xr:uid="{00000000-0005-0000-0000-0000D8300000}"/>
    <cellStyle name="Normal 3 32 3" xfId="2260" xr:uid="{00000000-0005-0000-0000-000083080000}"/>
    <cellStyle name="Normal 3 32 3 2" xfId="13632" xr:uid="{00000000-0005-0000-0000-0000DA300000}"/>
    <cellStyle name="Normal 3 32 3 3" xfId="13633" xr:uid="{00000000-0005-0000-0000-0000DB300000}"/>
    <cellStyle name="Normal 3 32 4" xfId="2261" xr:uid="{00000000-0005-0000-0000-000084080000}"/>
    <cellStyle name="Normal 3 32 4 2" xfId="13634" xr:uid="{00000000-0005-0000-0000-0000DD300000}"/>
    <cellStyle name="Normal 3 32 4 3" xfId="13635" xr:uid="{00000000-0005-0000-0000-0000DE300000}"/>
    <cellStyle name="Normal 3 32 5" xfId="2262" xr:uid="{00000000-0005-0000-0000-000085080000}"/>
    <cellStyle name="Normal 3 32 5 2" xfId="13636" xr:uid="{00000000-0005-0000-0000-0000E0300000}"/>
    <cellStyle name="Normal 3 32 5 3" xfId="13637" xr:uid="{00000000-0005-0000-0000-0000E1300000}"/>
    <cellStyle name="Normal 3 32 6" xfId="2263" xr:uid="{00000000-0005-0000-0000-000086080000}"/>
    <cellStyle name="Normal 3 32 6 2" xfId="13638" xr:uid="{00000000-0005-0000-0000-0000E3300000}"/>
    <cellStyle name="Normal 3 32 6 3" xfId="13639" xr:uid="{00000000-0005-0000-0000-0000E4300000}"/>
    <cellStyle name="Normal 3 32 7" xfId="2264" xr:uid="{00000000-0005-0000-0000-000087080000}"/>
    <cellStyle name="Normal 3 32 7 2" xfId="13640" xr:uid="{00000000-0005-0000-0000-0000E6300000}"/>
    <cellStyle name="Normal 3 32 7 3" xfId="13641" xr:uid="{00000000-0005-0000-0000-0000E7300000}"/>
    <cellStyle name="Normal 3 32 8" xfId="2265" xr:uid="{00000000-0005-0000-0000-000088080000}"/>
    <cellStyle name="Normal 3 32 8 2" xfId="13642" xr:uid="{00000000-0005-0000-0000-0000E9300000}"/>
    <cellStyle name="Normal 3 32 8 3" xfId="13643" xr:uid="{00000000-0005-0000-0000-0000EA300000}"/>
    <cellStyle name="Normal 3 32 9" xfId="2266" xr:uid="{00000000-0005-0000-0000-000089080000}"/>
    <cellStyle name="Normal 3 32 9 2" xfId="13644" xr:uid="{00000000-0005-0000-0000-0000EC300000}"/>
    <cellStyle name="Normal 3 32 9 3" xfId="13645" xr:uid="{00000000-0005-0000-0000-0000ED300000}"/>
    <cellStyle name="Normal 3 33" xfId="2267" xr:uid="{00000000-0005-0000-0000-00008A080000}"/>
    <cellStyle name="Normal 3 33 10" xfId="2268" xr:uid="{00000000-0005-0000-0000-00008B080000}"/>
    <cellStyle name="Normal 3 33 10 2" xfId="13646" xr:uid="{00000000-0005-0000-0000-0000F0300000}"/>
    <cellStyle name="Normal 3 33 10 3" xfId="13647" xr:uid="{00000000-0005-0000-0000-0000F1300000}"/>
    <cellStyle name="Normal 3 33 11" xfId="2269" xr:uid="{00000000-0005-0000-0000-00008C080000}"/>
    <cellStyle name="Normal 3 33 11 2" xfId="13648" xr:uid="{00000000-0005-0000-0000-0000F3300000}"/>
    <cellStyle name="Normal 3 33 11 3" xfId="13649" xr:uid="{00000000-0005-0000-0000-0000F4300000}"/>
    <cellStyle name="Normal 3 33 12" xfId="2270" xr:uid="{00000000-0005-0000-0000-00008D080000}"/>
    <cellStyle name="Normal 3 33 12 2" xfId="13650" xr:uid="{00000000-0005-0000-0000-0000F6300000}"/>
    <cellStyle name="Normal 3 33 12 3" xfId="13651" xr:uid="{00000000-0005-0000-0000-0000F7300000}"/>
    <cellStyle name="Normal 3 33 13" xfId="2271" xr:uid="{00000000-0005-0000-0000-00008E080000}"/>
    <cellStyle name="Normal 3 33 13 2" xfId="13652" xr:uid="{00000000-0005-0000-0000-0000F9300000}"/>
    <cellStyle name="Normal 3 33 13 3" xfId="13653" xr:uid="{00000000-0005-0000-0000-0000FA300000}"/>
    <cellStyle name="Normal 3 33 14" xfId="2272" xr:uid="{00000000-0005-0000-0000-00008F080000}"/>
    <cellStyle name="Normal 3 33 14 2" xfId="13654" xr:uid="{00000000-0005-0000-0000-0000FC300000}"/>
    <cellStyle name="Normal 3 33 14 3" xfId="13655" xr:uid="{00000000-0005-0000-0000-0000FD300000}"/>
    <cellStyle name="Normal 3 33 15" xfId="2273" xr:uid="{00000000-0005-0000-0000-000090080000}"/>
    <cellStyle name="Normal 3 33 15 2" xfId="13656" xr:uid="{00000000-0005-0000-0000-0000FF300000}"/>
    <cellStyle name="Normal 3 33 15 3" xfId="13657" xr:uid="{00000000-0005-0000-0000-000000310000}"/>
    <cellStyle name="Normal 3 33 16" xfId="2274" xr:uid="{00000000-0005-0000-0000-000091080000}"/>
    <cellStyle name="Normal 3 33 16 2" xfId="13658" xr:uid="{00000000-0005-0000-0000-000002310000}"/>
    <cellStyle name="Normal 3 33 16 3" xfId="13659" xr:uid="{00000000-0005-0000-0000-000003310000}"/>
    <cellStyle name="Normal 3 33 17" xfId="2275" xr:uid="{00000000-0005-0000-0000-000092080000}"/>
    <cellStyle name="Normal 3 33 17 2" xfId="13660" xr:uid="{00000000-0005-0000-0000-000005310000}"/>
    <cellStyle name="Normal 3 33 17 3" xfId="13661" xr:uid="{00000000-0005-0000-0000-000006310000}"/>
    <cellStyle name="Normal 3 33 18" xfId="2276" xr:uid="{00000000-0005-0000-0000-000093080000}"/>
    <cellStyle name="Normal 3 33 18 2" xfId="13662" xr:uid="{00000000-0005-0000-0000-000008310000}"/>
    <cellStyle name="Normal 3 33 18 3" xfId="13663" xr:uid="{00000000-0005-0000-0000-000009310000}"/>
    <cellStyle name="Normal 3 33 19" xfId="2277" xr:uid="{00000000-0005-0000-0000-000094080000}"/>
    <cellStyle name="Normal 3 33 19 2" xfId="13664" xr:uid="{00000000-0005-0000-0000-00000B310000}"/>
    <cellStyle name="Normal 3 33 19 3" xfId="13665" xr:uid="{00000000-0005-0000-0000-00000C310000}"/>
    <cellStyle name="Normal 3 33 2" xfId="2278" xr:uid="{00000000-0005-0000-0000-000095080000}"/>
    <cellStyle name="Normal 3 33 2 2" xfId="13666" xr:uid="{00000000-0005-0000-0000-00000E310000}"/>
    <cellStyle name="Normal 3 33 2 3" xfId="13667" xr:uid="{00000000-0005-0000-0000-00000F310000}"/>
    <cellStyle name="Normal 3 33 20" xfId="2279" xr:uid="{00000000-0005-0000-0000-000096080000}"/>
    <cellStyle name="Normal 3 33 20 2" xfId="13668" xr:uid="{00000000-0005-0000-0000-000011310000}"/>
    <cellStyle name="Normal 3 33 20 3" xfId="13669" xr:uid="{00000000-0005-0000-0000-000012310000}"/>
    <cellStyle name="Normal 3 33 21" xfId="2280" xr:uid="{00000000-0005-0000-0000-000097080000}"/>
    <cellStyle name="Normal 3 33 21 2" xfId="13670" xr:uid="{00000000-0005-0000-0000-000014310000}"/>
    <cellStyle name="Normal 3 33 21 3" xfId="13671" xr:uid="{00000000-0005-0000-0000-000015310000}"/>
    <cellStyle name="Normal 3 33 22" xfId="2281" xr:uid="{00000000-0005-0000-0000-000098080000}"/>
    <cellStyle name="Normal 3 33 22 2" xfId="13672" xr:uid="{00000000-0005-0000-0000-000017310000}"/>
    <cellStyle name="Normal 3 33 22 3" xfId="13673" xr:uid="{00000000-0005-0000-0000-000018310000}"/>
    <cellStyle name="Normal 3 33 23" xfId="2282" xr:uid="{00000000-0005-0000-0000-000099080000}"/>
    <cellStyle name="Normal 3 33 23 2" xfId="13674" xr:uid="{00000000-0005-0000-0000-00001A310000}"/>
    <cellStyle name="Normal 3 33 23 3" xfId="13675" xr:uid="{00000000-0005-0000-0000-00001B310000}"/>
    <cellStyle name="Normal 3 33 24" xfId="13676" xr:uid="{00000000-0005-0000-0000-00001C310000}"/>
    <cellStyle name="Normal 3 33 25" xfId="13677" xr:uid="{00000000-0005-0000-0000-00001D310000}"/>
    <cellStyle name="Normal 3 33 3" xfId="2283" xr:uid="{00000000-0005-0000-0000-00009A080000}"/>
    <cellStyle name="Normal 3 33 3 2" xfId="13678" xr:uid="{00000000-0005-0000-0000-00001F310000}"/>
    <cellStyle name="Normal 3 33 3 3" xfId="13679" xr:uid="{00000000-0005-0000-0000-000020310000}"/>
    <cellStyle name="Normal 3 33 4" xfId="2284" xr:uid="{00000000-0005-0000-0000-00009B080000}"/>
    <cellStyle name="Normal 3 33 4 2" xfId="13680" xr:uid="{00000000-0005-0000-0000-000022310000}"/>
    <cellStyle name="Normal 3 33 4 3" xfId="13681" xr:uid="{00000000-0005-0000-0000-000023310000}"/>
    <cellStyle name="Normal 3 33 5" xfId="2285" xr:uid="{00000000-0005-0000-0000-00009C080000}"/>
    <cellStyle name="Normal 3 33 5 2" xfId="13682" xr:uid="{00000000-0005-0000-0000-000025310000}"/>
    <cellStyle name="Normal 3 33 5 3" xfId="13683" xr:uid="{00000000-0005-0000-0000-000026310000}"/>
    <cellStyle name="Normal 3 33 6" xfId="2286" xr:uid="{00000000-0005-0000-0000-00009D080000}"/>
    <cellStyle name="Normal 3 33 6 2" xfId="13684" xr:uid="{00000000-0005-0000-0000-000028310000}"/>
    <cellStyle name="Normal 3 33 6 3" xfId="13685" xr:uid="{00000000-0005-0000-0000-000029310000}"/>
    <cellStyle name="Normal 3 33 7" xfId="2287" xr:uid="{00000000-0005-0000-0000-00009E080000}"/>
    <cellStyle name="Normal 3 33 7 2" xfId="13686" xr:uid="{00000000-0005-0000-0000-00002B310000}"/>
    <cellStyle name="Normal 3 33 7 3" xfId="13687" xr:uid="{00000000-0005-0000-0000-00002C310000}"/>
    <cellStyle name="Normal 3 33 8" xfId="2288" xr:uid="{00000000-0005-0000-0000-00009F080000}"/>
    <cellStyle name="Normal 3 33 8 2" xfId="13688" xr:uid="{00000000-0005-0000-0000-00002E310000}"/>
    <cellStyle name="Normal 3 33 8 3" xfId="13689" xr:uid="{00000000-0005-0000-0000-00002F310000}"/>
    <cellStyle name="Normal 3 33 9" xfId="2289" xr:uid="{00000000-0005-0000-0000-0000A0080000}"/>
    <cellStyle name="Normal 3 33 9 2" xfId="13690" xr:uid="{00000000-0005-0000-0000-000031310000}"/>
    <cellStyle name="Normal 3 33 9 3" xfId="13691" xr:uid="{00000000-0005-0000-0000-000032310000}"/>
    <cellStyle name="Normal 3 34" xfId="2290" xr:uid="{00000000-0005-0000-0000-0000A1080000}"/>
    <cellStyle name="Normal 3 34 2" xfId="13692" xr:uid="{00000000-0005-0000-0000-000034310000}"/>
    <cellStyle name="Normal 3 34 3" xfId="13693" xr:uid="{00000000-0005-0000-0000-000035310000}"/>
    <cellStyle name="Normal 3 35" xfId="2291" xr:uid="{00000000-0005-0000-0000-0000A2080000}"/>
    <cellStyle name="Normal 3 35 2" xfId="13694" xr:uid="{00000000-0005-0000-0000-000037310000}"/>
    <cellStyle name="Normal 3 35 3" xfId="13695" xr:uid="{00000000-0005-0000-0000-000038310000}"/>
    <cellStyle name="Normal 3 36" xfId="2292" xr:uid="{00000000-0005-0000-0000-0000A3080000}"/>
    <cellStyle name="Normal 3 36 2" xfId="13696" xr:uid="{00000000-0005-0000-0000-00003A310000}"/>
    <cellStyle name="Normal 3 36 3" xfId="13697" xr:uid="{00000000-0005-0000-0000-00003B310000}"/>
    <cellStyle name="Normal 3 37" xfId="2293" xr:uid="{00000000-0005-0000-0000-0000A4080000}"/>
    <cellStyle name="Normal 3 37 2" xfId="13698" xr:uid="{00000000-0005-0000-0000-00003D310000}"/>
    <cellStyle name="Normal 3 37 3" xfId="13699" xr:uid="{00000000-0005-0000-0000-00003E310000}"/>
    <cellStyle name="Normal 3 38" xfId="2294" xr:uid="{00000000-0005-0000-0000-0000A5080000}"/>
    <cellStyle name="Normal 3 38 2" xfId="13700" xr:uid="{00000000-0005-0000-0000-000040310000}"/>
    <cellStyle name="Normal 3 38 3" xfId="13701" xr:uid="{00000000-0005-0000-0000-000041310000}"/>
    <cellStyle name="Normal 3 39" xfId="2295" xr:uid="{00000000-0005-0000-0000-0000A6080000}"/>
    <cellStyle name="Normal 3 39 2" xfId="13702" xr:uid="{00000000-0005-0000-0000-000043310000}"/>
    <cellStyle name="Normal 3 39 3" xfId="13703" xr:uid="{00000000-0005-0000-0000-000044310000}"/>
    <cellStyle name="Normal 3 4" xfId="2296" xr:uid="{00000000-0005-0000-0000-0000A7080000}"/>
    <cellStyle name="Normal 3 4 10" xfId="2297" xr:uid="{00000000-0005-0000-0000-0000A8080000}"/>
    <cellStyle name="Normal 3 4 10 2" xfId="13704" xr:uid="{00000000-0005-0000-0000-000047310000}"/>
    <cellStyle name="Normal 3 4 10 3" xfId="13705" xr:uid="{00000000-0005-0000-0000-000048310000}"/>
    <cellStyle name="Normal 3 4 11" xfId="2298" xr:uid="{00000000-0005-0000-0000-0000A9080000}"/>
    <cellStyle name="Normal 3 4 11 2" xfId="13706" xr:uid="{00000000-0005-0000-0000-00004A310000}"/>
    <cellStyle name="Normal 3 4 11 3" xfId="13707" xr:uid="{00000000-0005-0000-0000-00004B310000}"/>
    <cellStyle name="Normal 3 4 12" xfId="2299" xr:uid="{00000000-0005-0000-0000-0000AA080000}"/>
    <cellStyle name="Normal 3 4 12 2" xfId="13708" xr:uid="{00000000-0005-0000-0000-00004D310000}"/>
    <cellStyle name="Normal 3 4 12 3" xfId="13709" xr:uid="{00000000-0005-0000-0000-00004E310000}"/>
    <cellStyle name="Normal 3 4 13" xfId="2300" xr:uid="{00000000-0005-0000-0000-0000AB080000}"/>
    <cellStyle name="Normal 3 4 13 2" xfId="13710" xr:uid="{00000000-0005-0000-0000-000050310000}"/>
    <cellStyle name="Normal 3 4 13 3" xfId="13711" xr:uid="{00000000-0005-0000-0000-000051310000}"/>
    <cellStyle name="Normal 3 4 14" xfId="2301" xr:uid="{00000000-0005-0000-0000-0000AC080000}"/>
    <cellStyle name="Normal 3 4 14 2" xfId="13712" xr:uid="{00000000-0005-0000-0000-000053310000}"/>
    <cellStyle name="Normal 3 4 14 3" xfId="13713" xr:uid="{00000000-0005-0000-0000-000054310000}"/>
    <cellStyle name="Normal 3 4 15" xfId="2302" xr:uid="{00000000-0005-0000-0000-0000AD080000}"/>
    <cellStyle name="Normal 3 4 15 2" xfId="13714" xr:uid="{00000000-0005-0000-0000-000056310000}"/>
    <cellStyle name="Normal 3 4 15 3" xfId="13715" xr:uid="{00000000-0005-0000-0000-000057310000}"/>
    <cellStyle name="Normal 3 4 16" xfId="2303" xr:uid="{00000000-0005-0000-0000-0000AE080000}"/>
    <cellStyle name="Normal 3 4 16 2" xfId="13716" xr:uid="{00000000-0005-0000-0000-000059310000}"/>
    <cellStyle name="Normal 3 4 16 3" xfId="13717" xr:uid="{00000000-0005-0000-0000-00005A310000}"/>
    <cellStyle name="Normal 3 4 17" xfId="2304" xr:uid="{00000000-0005-0000-0000-0000AF080000}"/>
    <cellStyle name="Normal 3 4 17 2" xfId="13718" xr:uid="{00000000-0005-0000-0000-00005C310000}"/>
    <cellStyle name="Normal 3 4 17 3" xfId="13719" xr:uid="{00000000-0005-0000-0000-00005D310000}"/>
    <cellStyle name="Normal 3 4 18" xfId="2305" xr:uid="{00000000-0005-0000-0000-0000B0080000}"/>
    <cellStyle name="Normal 3 4 18 2" xfId="13720" xr:uid="{00000000-0005-0000-0000-00005F310000}"/>
    <cellStyle name="Normal 3 4 18 3" xfId="13721" xr:uid="{00000000-0005-0000-0000-000060310000}"/>
    <cellStyle name="Normal 3 4 19" xfId="2306" xr:uid="{00000000-0005-0000-0000-0000B1080000}"/>
    <cellStyle name="Normal 3 4 19 2" xfId="13722" xr:uid="{00000000-0005-0000-0000-000062310000}"/>
    <cellStyle name="Normal 3 4 19 3" xfId="13723" xr:uid="{00000000-0005-0000-0000-000063310000}"/>
    <cellStyle name="Normal 3 4 2" xfId="2307" xr:uid="{00000000-0005-0000-0000-0000B2080000}"/>
    <cellStyle name="Normal 3 4 2 2" xfId="13724" xr:uid="{00000000-0005-0000-0000-000065310000}"/>
    <cellStyle name="Normal 3 4 2 3" xfId="13725" xr:uid="{00000000-0005-0000-0000-000066310000}"/>
    <cellStyle name="Normal 3 4 20" xfId="2308" xr:uid="{00000000-0005-0000-0000-0000B3080000}"/>
    <cellStyle name="Normal 3 4 20 2" xfId="13726" xr:uid="{00000000-0005-0000-0000-000068310000}"/>
    <cellStyle name="Normal 3 4 20 3" xfId="13727" xr:uid="{00000000-0005-0000-0000-000069310000}"/>
    <cellStyle name="Normal 3 4 21" xfId="2309" xr:uid="{00000000-0005-0000-0000-0000B4080000}"/>
    <cellStyle name="Normal 3 4 21 2" xfId="13728" xr:uid="{00000000-0005-0000-0000-00006B310000}"/>
    <cellStyle name="Normal 3 4 21 3" xfId="13729" xr:uid="{00000000-0005-0000-0000-00006C310000}"/>
    <cellStyle name="Normal 3 4 22" xfId="2310" xr:uid="{00000000-0005-0000-0000-0000B5080000}"/>
    <cellStyle name="Normal 3 4 22 2" xfId="13730" xr:uid="{00000000-0005-0000-0000-00006E310000}"/>
    <cellStyle name="Normal 3 4 22 3" xfId="13731" xr:uid="{00000000-0005-0000-0000-00006F310000}"/>
    <cellStyle name="Normal 3 4 23" xfId="2311" xr:uid="{00000000-0005-0000-0000-0000B6080000}"/>
    <cellStyle name="Normal 3 4 23 2" xfId="13732" xr:uid="{00000000-0005-0000-0000-000071310000}"/>
    <cellStyle name="Normal 3 4 23 3" xfId="13733" xr:uid="{00000000-0005-0000-0000-000072310000}"/>
    <cellStyle name="Normal 3 4 24" xfId="13734" xr:uid="{00000000-0005-0000-0000-000073310000}"/>
    <cellStyle name="Normal 3 4 24 2" xfId="13735" xr:uid="{00000000-0005-0000-0000-000074310000}"/>
    <cellStyle name="Normal 3 4 24 3" xfId="13736" xr:uid="{00000000-0005-0000-0000-000075310000}"/>
    <cellStyle name="Normal 3 4 24 4" xfId="13737" xr:uid="{00000000-0005-0000-0000-000076310000}"/>
    <cellStyle name="Normal 3 4 25" xfId="13738" xr:uid="{00000000-0005-0000-0000-000077310000}"/>
    <cellStyle name="Normal 3 4 26" xfId="13739" xr:uid="{00000000-0005-0000-0000-000078310000}"/>
    <cellStyle name="Normal 3 4 27" xfId="5360" xr:uid="{00000000-0005-0000-0000-000045310000}"/>
    <cellStyle name="Normal 3 4 3" xfId="2312" xr:uid="{00000000-0005-0000-0000-0000B7080000}"/>
    <cellStyle name="Normal 3 4 3 2" xfId="13740" xr:uid="{00000000-0005-0000-0000-00007A310000}"/>
    <cellStyle name="Normal 3 4 3 3" xfId="13741" xr:uid="{00000000-0005-0000-0000-00007B310000}"/>
    <cellStyle name="Normal 3 4 4" xfId="2313" xr:uid="{00000000-0005-0000-0000-0000B8080000}"/>
    <cellStyle name="Normal 3 4 4 2" xfId="13742" xr:uid="{00000000-0005-0000-0000-00007D310000}"/>
    <cellStyle name="Normal 3 4 4 3" xfId="13743" xr:uid="{00000000-0005-0000-0000-00007E310000}"/>
    <cellStyle name="Normal 3 4 5" xfId="2314" xr:uid="{00000000-0005-0000-0000-0000B9080000}"/>
    <cellStyle name="Normal 3 4 5 2" xfId="13744" xr:uid="{00000000-0005-0000-0000-000080310000}"/>
    <cellStyle name="Normal 3 4 5 3" xfId="13745" xr:uid="{00000000-0005-0000-0000-000081310000}"/>
    <cellStyle name="Normal 3 4 6" xfId="2315" xr:uid="{00000000-0005-0000-0000-0000BA080000}"/>
    <cellStyle name="Normal 3 4 6 2" xfId="13746" xr:uid="{00000000-0005-0000-0000-000083310000}"/>
    <cellStyle name="Normal 3 4 6 3" xfId="13747" xr:uid="{00000000-0005-0000-0000-000084310000}"/>
    <cellStyle name="Normal 3 4 7" xfId="2316" xr:uid="{00000000-0005-0000-0000-0000BB080000}"/>
    <cellStyle name="Normal 3 4 7 2" xfId="13748" xr:uid="{00000000-0005-0000-0000-000086310000}"/>
    <cellStyle name="Normal 3 4 7 3" xfId="13749" xr:uid="{00000000-0005-0000-0000-000087310000}"/>
    <cellStyle name="Normal 3 4 8" xfId="2317" xr:uid="{00000000-0005-0000-0000-0000BC080000}"/>
    <cellStyle name="Normal 3 4 8 2" xfId="13750" xr:uid="{00000000-0005-0000-0000-000089310000}"/>
    <cellStyle name="Normal 3 4 8 3" xfId="13751" xr:uid="{00000000-0005-0000-0000-00008A310000}"/>
    <cellStyle name="Normal 3 4 9" xfId="2318" xr:uid="{00000000-0005-0000-0000-0000BD080000}"/>
    <cellStyle name="Normal 3 4 9 2" xfId="13752" xr:uid="{00000000-0005-0000-0000-00008C310000}"/>
    <cellStyle name="Normal 3 4 9 3" xfId="13753" xr:uid="{00000000-0005-0000-0000-00008D310000}"/>
    <cellStyle name="Normal 3 40" xfId="2319" xr:uid="{00000000-0005-0000-0000-0000BE080000}"/>
    <cellStyle name="Normal 3 40 2" xfId="13754" xr:uid="{00000000-0005-0000-0000-00008F310000}"/>
    <cellStyle name="Normal 3 40 3" xfId="13755" xr:uid="{00000000-0005-0000-0000-000090310000}"/>
    <cellStyle name="Normal 3 41" xfId="2320" xr:uid="{00000000-0005-0000-0000-0000BF080000}"/>
    <cellStyle name="Normal 3 41 2" xfId="13756" xr:uid="{00000000-0005-0000-0000-000092310000}"/>
    <cellStyle name="Normal 3 41 3" xfId="13757" xr:uid="{00000000-0005-0000-0000-000093310000}"/>
    <cellStyle name="Normal 3 42" xfId="2321" xr:uid="{00000000-0005-0000-0000-0000C0080000}"/>
    <cellStyle name="Normal 3 42 2" xfId="13758" xr:uid="{00000000-0005-0000-0000-000095310000}"/>
    <cellStyle name="Normal 3 42 3" xfId="13759" xr:uid="{00000000-0005-0000-0000-000096310000}"/>
    <cellStyle name="Normal 3 43" xfId="2322" xr:uid="{00000000-0005-0000-0000-0000C1080000}"/>
    <cellStyle name="Normal 3 43 2" xfId="13760" xr:uid="{00000000-0005-0000-0000-000098310000}"/>
    <cellStyle name="Normal 3 43 3" xfId="13761" xr:uid="{00000000-0005-0000-0000-000099310000}"/>
    <cellStyle name="Normal 3 44" xfId="2323" xr:uid="{00000000-0005-0000-0000-0000C2080000}"/>
    <cellStyle name="Normal 3 44 2" xfId="13762" xr:uid="{00000000-0005-0000-0000-00009B310000}"/>
    <cellStyle name="Normal 3 44 3" xfId="13763" xr:uid="{00000000-0005-0000-0000-00009C310000}"/>
    <cellStyle name="Normal 3 45" xfId="2324" xr:uid="{00000000-0005-0000-0000-0000C3080000}"/>
    <cellStyle name="Normal 3 45 2" xfId="13764" xr:uid="{00000000-0005-0000-0000-00009E310000}"/>
    <cellStyle name="Normal 3 45 3" xfId="13765" xr:uid="{00000000-0005-0000-0000-00009F310000}"/>
    <cellStyle name="Normal 3 46" xfId="2325" xr:uid="{00000000-0005-0000-0000-0000C4080000}"/>
    <cellStyle name="Normal 3 46 2" xfId="13766" xr:uid="{00000000-0005-0000-0000-0000A1310000}"/>
    <cellStyle name="Normal 3 46 3" xfId="13767" xr:uid="{00000000-0005-0000-0000-0000A2310000}"/>
    <cellStyle name="Normal 3 47" xfId="2326" xr:uid="{00000000-0005-0000-0000-0000C5080000}"/>
    <cellStyle name="Normal 3 47 2" xfId="13768" xr:uid="{00000000-0005-0000-0000-0000A4310000}"/>
    <cellStyle name="Normal 3 47 3" xfId="13769" xr:uid="{00000000-0005-0000-0000-0000A5310000}"/>
    <cellStyle name="Normal 3 48" xfId="2327" xr:uid="{00000000-0005-0000-0000-0000C6080000}"/>
    <cellStyle name="Normal 3 48 2" xfId="13770" xr:uid="{00000000-0005-0000-0000-0000A7310000}"/>
    <cellStyle name="Normal 3 48 3" xfId="13771" xr:uid="{00000000-0005-0000-0000-0000A8310000}"/>
    <cellStyle name="Normal 3 49" xfId="2328" xr:uid="{00000000-0005-0000-0000-0000C7080000}"/>
    <cellStyle name="Normal 3 49 2" xfId="13772" xr:uid="{00000000-0005-0000-0000-0000AA310000}"/>
    <cellStyle name="Normal 3 49 3" xfId="13773" xr:uid="{00000000-0005-0000-0000-0000AB310000}"/>
    <cellStyle name="Normal 3 5" xfId="2329" xr:uid="{00000000-0005-0000-0000-0000C8080000}"/>
    <cellStyle name="Normal 3 5 10" xfId="2330" xr:uid="{00000000-0005-0000-0000-0000C9080000}"/>
    <cellStyle name="Normal 3 5 10 2" xfId="13774" xr:uid="{00000000-0005-0000-0000-0000AE310000}"/>
    <cellStyle name="Normal 3 5 10 3" xfId="13775" xr:uid="{00000000-0005-0000-0000-0000AF310000}"/>
    <cellStyle name="Normal 3 5 11" xfId="2331" xr:uid="{00000000-0005-0000-0000-0000CA080000}"/>
    <cellStyle name="Normal 3 5 11 2" xfId="13776" xr:uid="{00000000-0005-0000-0000-0000B1310000}"/>
    <cellStyle name="Normal 3 5 11 3" xfId="13777" xr:uid="{00000000-0005-0000-0000-0000B2310000}"/>
    <cellStyle name="Normal 3 5 12" xfId="2332" xr:uid="{00000000-0005-0000-0000-0000CB080000}"/>
    <cellStyle name="Normal 3 5 12 2" xfId="13778" xr:uid="{00000000-0005-0000-0000-0000B4310000}"/>
    <cellStyle name="Normal 3 5 12 3" xfId="13779" xr:uid="{00000000-0005-0000-0000-0000B5310000}"/>
    <cellStyle name="Normal 3 5 13" xfId="2333" xr:uid="{00000000-0005-0000-0000-0000CC080000}"/>
    <cellStyle name="Normal 3 5 13 2" xfId="13780" xr:uid="{00000000-0005-0000-0000-0000B7310000}"/>
    <cellStyle name="Normal 3 5 13 3" xfId="13781" xr:uid="{00000000-0005-0000-0000-0000B8310000}"/>
    <cellStyle name="Normal 3 5 14" xfId="2334" xr:uid="{00000000-0005-0000-0000-0000CD080000}"/>
    <cellStyle name="Normal 3 5 14 2" xfId="13782" xr:uid="{00000000-0005-0000-0000-0000BA310000}"/>
    <cellStyle name="Normal 3 5 14 3" xfId="13783" xr:uid="{00000000-0005-0000-0000-0000BB310000}"/>
    <cellStyle name="Normal 3 5 15" xfId="2335" xr:uid="{00000000-0005-0000-0000-0000CE080000}"/>
    <cellStyle name="Normal 3 5 15 2" xfId="13784" xr:uid="{00000000-0005-0000-0000-0000BD310000}"/>
    <cellStyle name="Normal 3 5 15 3" xfId="13785" xr:uid="{00000000-0005-0000-0000-0000BE310000}"/>
    <cellStyle name="Normal 3 5 16" xfId="2336" xr:uid="{00000000-0005-0000-0000-0000CF080000}"/>
    <cellStyle name="Normal 3 5 16 2" xfId="13786" xr:uid="{00000000-0005-0000-0000-0000C0310000}"/>
    <cellStyle name="Normal 3 5 16 3" xfId="13787" xr:uid="{00000000-0005-0000-0000-0000C1310000}"/>
    <cellStyle name="Normal 3 5 17" xfId="2337" xr:uid="{00000000-0005-0000-0000-0000D0080000}"/>
    <cellStyle name="Normal 3 5 17 2" xfId="13788" xr:uid="{00000000-0005-0000-0000-0000C3310000}"/>
    <cellStyle name="Normal 3 5 17 3" xfId="13789" xr:uid="{00000000-0005-0000-0000-0000C4310000}"/>
    <cellStyle name="Normal 3 5 18" xfId="2338" xr:uid="{00000000-0005-0000-0000-0000D1080000}"/>
    <cellStyle name="Normal 3 5 18 2" xfId="13790" xr:uid="{00000000-0005-0000-0000-0000C6310000}"/>
    <cellStyle name="Normal 3 5 18 3" xfId="13791" xr:uid="{00000000-0005-0000-0000-0000C7310000}"/>
    <cellStyle name="Normal 3 5 19" xfId="2339" xr:uid="{00000000-0005-0000-0000-0000D2080000}"/>
    <cellStyle name="Normal 3 5 19 2" xfId="13792" xr:uid="{00000000-0005-0000-0000-0000C9310000}"/>
    <cellStyle name="Normal 3 5 19 3" xfId="13793" xr:uid="{00000000-0005-0000-0000-0000CA310000}"/>
    <cellStyle name="Normal 3 5 2" xfId="2340" xr:uid="{00000000-0005-0000-0000-0000D3080000}"/>
    <cellStyle name="Normal 3 5 2 2" xfId="13794" xr:uid="{00000000-0005-0000-0000-0000CC310000}"/>
    <cellStyle name="Normal 3 5 2 3" xfId="13795" xr:uid="{00000000-0005-0000-0000-0000CD310000}"/>
    <cellStyle name="Normal 3 5 20" xfId="2341" xr:uid="{00000000-0005-0000-0000-0000D4080000}"/>
    <cellStyle name="Normal 3 5 20 2" xfId="13796" xr:uid="{00000000-0005-0000-0000-0000CF310000}"/>
    <cellStyle name="Normal 3 5 20 3" xfId="13797" xr:uid="{00000000-0005-0000-0000-0000D0310000}"/>
    <cellStyle name="Normal 3 5 21" xfId="2342" xr:uid="{00000000-0005-0000-0000-0000D5080000}"/>
    <cellStyle name="Normal 3 5 21 2" xfId="13798" xr:uid="{00000000-0005-0000-0000-0000D2310000}"/>
    <cellStyle name="Normal 3 5 21 3" xfId="13799" xr:uid="{00000000-0005-0000-0000-0000D3310000}"/>
    <cellStyle name="Normal 3 5 22" xfId="2343" xr:uid="{00000000-0005-0000-0000-0000D6080000}"/>
    <cellStyle name="Normal 3 5 22 2" xfId="13800" xr:uid="{00000000-0005-0000-0000-0000D5310000}"/>
    <cellStyle name="Normal 3 5 22 3" xfId="13801" xr:uid="{00000000-0005-0000-0000-0000D6310000}"/>
    <cellStyle name="Normal 3 5 23" xfId="2344" xr:uid="{00000000-0005-0000-0000-0000D7080000}"/>
    <cellStyle name="Normal 3 5 23 2" xfId="13802" xr:uid="{00000000-0005-0000-0000-0000D8310000}"/>
    <cellStyle name="Normal 3 5 23 3" xfId="13803" xr:uid="{00000000-0005-0000-0000-0000D9310000}"/>
    <cellStyle name="Normal 3 5 24" xfId="13804" xr:uid="{00000000-0005-0000-0000-0000DA310000}"/>
    <cellStyle name="Normal 3 5 24 2" xfId="13805" xr:uid="{00000000-0005-0000-0000-0000DB310000}"/>
    <cellStyle name="Normal 3 5 24 3" xfId="13806" xr:uid="{00000000-0005-0000-0000-0000DC310000}"/>
    <cellStyle name="Normal 3 5 24 4" xfId="13807" xr:uid="{00000000-0005-0000-0000-0000DD310000}"/>
    <cellStyle name="Normal 3 5 25" xfId="13808" xr:uid="{00000000-0005-0000-0000-0000DE310000}"/>
    <cellStyle name="Normal 3 5 26" xfId="13809" xr:uid="{00000000-0005-0000-0000-0000DF310000}"/>
    <cellStyle name="Normal 3 5 3" xfId="2345" xr:uid="{00000000-0005-0000-0000-0000D8080000}"/>
    <cellStyle name="Normal 3 5 3 2" xfId="13810" xr:uid="{00000000-0005-0000-0000-0000E1310000}"/>
    <cellStyle name="Normal 3 5 3 3" xfId="13811" xr:uid="{00000000-0005-0000-0000-0000E2310000}"/>
    <cellStyle name="Normal 3 5 4" xfId="2346" xr:uid="{00000000-0005-0000-0000-0000D9080000}"/>
    <cellStyle name="Normal 3 5 4 2" xfId="13812" xr:uid="{00000000-0005-0000-0000-0000E4310000}"/>
    <cellStyle name="Normal 3 5 4 3" xfId="13813" xr:uid="{00000000-0005-0000-0000-0000E5310000}"/>
    <cellStyle name="Normal 3 5 5" xfId="2347" xr:uid="{00000000-0005-0000-0000-0000DA080000}"/>
    <cellStyle name="Normal 3 5 5 2" xfId="13814" xr:uid="{00000000-0005-0000-0000-0000E7310000}"/>
    <cellStyle name="Normal 3 5 5 3" xfId="13815" xr:uid="{00000000-0005-0000-0000-0000E8310000}"/>
    <cellStyle name="Normal 3 5 6" xfId="2348" xr:uid="{00000000-0005-0000-0000-0000DB080000}"/>
    <cellStyle name="Normal 3 5 6 2" xfId="13816" xr:uid="{00000000-0005-0000-0000-0000EA310000}"/>
    <cellStyle name="Normal 3 5 6 3" xfId="13817" xr:uid="{00000000-0005-0000-0000-0000EB310000}"/>
    <cellStyle name="Normal 3 5 7" xfId="2349" xr:uid="{00000000-0005-0000-0000-0000DC080000}"/>
    <cellStyle name="Normal 3 5 7 2" xfId="13818" xr:uid="{00000000-0005-0000-0000-0000ED310000}"/>
    <cellStyle name="Normal 3 5 7 3" xfId="13819" xr:uid="{00000000-0005-0000-0000-0000EE310000}"/>
    <cellStyle name="Normal 3 5 8" xfId="2350" xr:uid="{00000000-0005-0000-0000-0000DD080000}"/>
    <cellStyle name="Normal 3 5 8 2" xfId="13820" xr:uid="{00000000-0005-0000-0000-0000F0310000}"/>
    <cellStyle name="Normal 3 5 8 3" xfId="13821" xr:uid="{00000000-0005-0000-0000-0000F1310000}"/>
    <cellStyle name="Normal 3 5 9" xfId="2351" xr:uid="{00000000-0005-0000-0000-0000DE080000}"/>
    <cellStyle name="Normal 3 5 9 2" xfId="13822" xr:uid="{00000000-0005-0000-0000-0000F3310000}"/>
    <cellStyle name="Normal 3 5 9 3" xfId="13823" xr:uid="{00000000-0005-0000-0000-0000F4310000}"/>
    <cellStyle name="Normal 3 50" xfId="2352" xr:uid="{00000000-0005-0000-0000-0000DF080000}"/>
    <cellStyle name="Normal 3 50 2" xfId="13824" xr:uid="{00000000-0005-0000-0000-0000F6310000}"/>
    <cellStyle name="Normal 3 50 3" xfId="13825" xr:uid="{00000000-0005-0000-0000-0000F7310000}"/>
    <cellStyle name="Normal 3 51" xfId="2353" xr:uid="{00000000-0005-0000-0000-0000E0080000}"/>
    <cellStyle name="Normal 3 51 2" xfId="13826" xr:uid="{00000000-0005-0000-0000-0000F9310000}"/>
    <cellStyle name="Normal 3 51 3" xfId="13827" xr:uid="{00000000-0005-0000-0000-0000FA310000}"/>
    <cellStyle name="Normal 3 52" xfId="2354" xr:uid="{00000000-0005-0000-0000-0000E1080000}"/>
    <cellStyle name="Normal 3 52 2" xfId="13828" xr:uid="{00000000-0005-0000-0000-0000FC310000}"/>
    <cellStyle name="Normal 3 52 3" xfId="13829" xr:uid="{00000000-0005-0000-0000-0000FD310000}"/>
    <cellStyle name="Normal 3 53" xfId="2355" xr:uid="{00000000-0005-0000-0000-0000E2080000}"/>
    <cellStyle name="Normal 3 53 2" xfId="13830" xr:uid="{00000000-0005-0000-0000-0000FF310000}"/>
    <cellStyle name="Normal 3 53 3" xfId="13831" xr:uid="{00000000-0005-0000-0000-000000320000}"/>
    <cellStyle name="Normal 3 54" xfId="2356" xr:uid="{00000000-0005-0000-0000-0000E3080000}"/>
    <cellStyle name="Normal 3 54 2" xfId="13832" xr:uid="{00000000-0005-0000-0000-000002320000}"/>
    <cellStyle name="Normal 3 54 3" xfId="13833" xr:uid="{00000000-0005-0000-0000-000003320000}"/>
    <cellStyle name="Normal 3 55" xfId="2357" xr:uid="{00000000-0005-0000-0000-0000E4080000}"/>
    <cellStyle name="Normal 3 55 2" xfId="13834" xr:uid="{00000000-0005-0000-0000-000005320000}"/>
    <cellStyle name="Normal 3 55 3" xfId="13835" xr:uid="{00000000-0005-0000-0000-000006320000}"/>
    <cellStyle name="Normal 3 56" xfId="2358" xr:uid="{00000000-0005-0000-0000-0000E5080000}"/>
    <cellStyle name="Normal 3 56 2" xfId="13836" xr:uid="{00000000-0005-0000-0000-000008320000}"/>
    <cellStyle name="Normal 3 56 3" xfId="13837" xr:uid="{00000000-0005-0000-0000-000009320000}"/>
    <cellStyle name="Normal 3 57" xfId="2359" xr:uid="{00000000-0005-0000-0000-0000E6080000}"/>
    <cellStyle name="Normal 3 57 2" xfId="13838" xr:uid="{00000000-0005-0000-0000-00000B320000}"/>
    <cellStyle name="Normal 3 57 3" xfId="13839" xr:uid="{00000000-0005-0000-0000-00000C320000}"/>
    <cellStyle name="Normal 3 58" xfId="2360" xr:uid="{00000000-0005-0000-0000-0000E7080000}"/>
    <cellStyle name="Normal 3 58 2" xfId="13840" xr:uid="{00000000-0005-0000-0000-00000E320000}"/>
    <cellStyle name="Normal 3 58 3" xfId="13841" xr:uid="{00000000-0005-0000-0000-00000F320000}"/>
    <cellStyle name="Normal 3 59" xfId="2361" xr:uid="{00000000-0005-0000-0000-0000E8080000}"/>
    <cellStyle name="Normal 3 59 2" xfId="13842" xr:uid="{00000000-0005-0000-0000-000011320000}"/>
    <cellStyle name="Normal 3 59 3" xfId="13843" xr:uid="{00000000-0005-0000-0000-000012320000}"/>
    <cellStyle name="Normal 3 6" xfId="2362" xr:uid="{00000000-0005-0000-0000-0000E9080000}"/>
    <cellStyle name="Normal 3 6 10" xfId="2363" xr:uid="{00000000-0005-0000-0000-0000EA080000}"/>
    <cellStyle name="Normal 3 6 10 2" xfId="13844" xr:uid="{00000000-0005-0000-0000-000015320000}"/>
    <cellStyle name="Normal 3 6 10 3" xfId="13845" xr:uid="{00000000-0005-0000-0000-000016320000}"/>
    <cellStyle name="Normal 3 6 11" xfId="2364" xr:uid="{00000000-0005-0000-0000-0000EB080000}"/>
    <cellStyle name="Normal 3 6 11 2" xfId="13846" xr:uid="{00000000-0005-0000-0000-000018320000}"/>
    <cellStyle name="Normal 3 6 11 3" xfId="13847" xr:uid="{00000000-0005-0000-0000-000019320000}"/>
    <cellStyle name="Normal 3 6 12" xfId="2365" xr:uid="{00000000-0005-0000-0000-0000EC080000}"/>
    <cellStyle name="Normal 3 6 12 2" xfId="13848" xr:uid="{00000000-0005-0000-0000-00001B320000}"/>
    <cellStyle name="Normal 3 6 12 3" xfId="13849" xr:uid="{00000000-0005-0000-0000-00001C320000}"/>
    <cellStyle name="Normal 3 6 13" xfId="2366" xr:uid="{00000000-0005-0000-0000-0000ED080000}"/>
    <cellStyle name="Normal 3 6 13 2" xfId="13850" xr:uid="{00000000-0005-0000-0000-00001E320000}"/>
    <cellStyle name="Normal 3 6 13 3" xfId="13851" xr:uid="{00000000-0005-0000-0000-00001F320000}"/>
    <cellStyle name="Normal 3 6 14" xfId="2367" xr:uid="{00000000-0005-0000-0000-0000EE080000}"/>
    <cellStyle name="Normal 3 6 14 2" xfId="13852" xr:uid="{00000000-0005-0000-0000-000021320000}"/>
    <cellStyle name="Normal 3 6 14 3" xfId="13853" xr:uid="{00000000-0005-0000-0000-000022320000}"/>
    <cellStyle name="Normal 3 6 15" xfId="2368" xr:uid="{00000000-0005-0000-0000-0000EF080000}"/>
    <cellStyle name="Normal 3 6 15 2" xfId="13854" xr:uid="{00000000-0005-0000-0000-000024320000}"/>
    <cellStyle name="Normal 3 6 15 3" xfId="13855" xr:uid="{00000000-0005-0000-0000-000025320000}"/>
    <cellStyle name="Normal 3 6 16" xfId="2369" xr:uid="{00000000-0005-0000-0000-0000F0080000}"/>
    <cellStyle name="Normal 3 6 16 2" xfId="13856" xr:uid="{00000000-0005-0000-0000-000027320000}"/>
    <cellStyle name="Normal 3 6 16 3" xfId="13857" xr:uid="{00000000-0005-0000-0000-000028320000}"/>
    <cellStyle name="Normal 3 6 17" xfId="2370" xr:uid="{00000000-0005-0000-0000-0000F1080000}"/>
    <cellStyle name="Normal 3 6 17 2" xfId="13858" xr:uid="{00000000-0005-0000-0000-00002A320000}"/>
    <cellStyle name="Normal 3 6 17 3" xfId="13859" xr:uid="{00000000-0005-0000-0000-00002B320000}"/>
    <cellStyle name="Normal 3 6 18" xfId="2371" xr:uid="{00000000-0005-0000-0000-0000F2080000}"/>
    <cellStyle name="Normal 3 6 18 2" xfId="13860" xr:uid="{00000000-0005-0000-0000-00002D320000}"/>
    <cellStyle name="Normal 3 6 18 3" xfId="13861" xr:uid="{00000000-0005-0000-0000-00002E320000}"/>
    <cellStyle name="Normal 3 6 19" xfId="2372" xr:uid="{00000000-0005-0000-0000-0000F3080000}"/>
    <cellStyle name="Normal 3 6 19 2" xfId="13862" xr:uid="{00000000-0005-0000-0000-000030320000}"/>
    <cellStyle name="Normal 3 6 19 3" xfId="13863" xr:uid="{00000000-0005-0000-0000-000031320000}"/>
    <cellStyle name="Normal 3 6 2" xfId="2373" xr:uid="{00000000-0005-0000-0000-0000F4080000}"/>
    <cellStyle name="Normal 3 6 2 2" xfId="13864" xr:uid="{00000000-0005-0000-0000-000033320000}"/>
    <cellStyle name="Normal 3 6 2 3" xfId="13865" xr:uid="{00000000-0005-0000-0000-000034320000}"/>
    <cellStyle name="Normal 3 6 20" xfId="2374" xr:uid="{00000000-0005-0000-0000-0000F5080000}"/>
    <cellStyle name="Normal 3 6 20 2" xfId="13866" xr:uid="{00000000-0005-0000-0000-000036320000}"/>
    <cellStyle name="Normal 3 6 20 3" xfId="13867" xr:uid="{00000000-0005-0000-0000-000037320000}"/>
    <cellStyle name="Normal 3 6 21" xfId="2375" xr:uid="{00000000-0005-0000-0000-0000F6080000}"/>
    <cellStyle name="Normal 3 6 21 2" xfId="13868" xr:uid="{00000000-0005-0000-0000-000039320000}"/>
    <cellStyle name="Normal 3 6 21 3" xfId="13869" xr:uid="{00000000-0005-0000-0000-00003A320000}"/>
    <cellStyle name="Normal 3 6 22" xfId="2376" xr:uid="{00000000-0005-0000-0000-0000F7080000}"/>
    <cellStyle name="Normal 3 6 22 2" xfId="13870" xr:uid="{00000000-0005-0000-0000-00003C320000}"/>
    <cellStyle name="Normal 3 6 22 3" xfId="13871" xr:uid="{00000000-0005-0000-0000-00003D320000}"/>
    <cellStyle name="Normal 3 6 23" xfId="2377" xr:uid="{00000000-0005-0000-0000-0000F8080000}"/>
    <cellStyle name="Normal 3 6 23 2" xfId="13872" xr:uid="{00000000-0005-0000-0000-00003F320000}"/>
    <cellStyle name="Normal 3 6 23 3" xfId="13873" xr:uid="{00000000-0005-0000-0000-000040320000}"/>
    <cellStyle name="Normal 3 6 24" xfId="13874" xr:uid="{00000000-0005-0000-0000-000041320000}"/>
    <cellStyle name="Normal 3 6 25" xfId="13875" xr:uid="{00000000-0005-0000-0000-000042320000}"/>
    <cellStyle name="Normal 3 6 3" xfId="2378" xr:uid="{00000000-0005-0000-0000-0000F9080000}"/>
    <cellStyle name="Normal 3 6 3 2" xfId="13876" xr:uid="{00000000-0005-0000-0000-000044320000}"/>
    <cellStyle name="Normal 3 6 3 3" xfId="13877" xr:uid="{00000000-0005-0000-0000-000045320000}"/>
    <cellStyle name="Normal 3 6 4" xfId="2379" xr:uid="{00000000-0005-0000-0000-0000FA080000}"/>
    <cellStyle name="Normal 3 6 4 2" xfId="13878" xr:uid="{00000000-0005-0000-0000-000047320000}"/>
    <cellStyle name="Normal 3 6 4 3" xfId="13879" xr:uid="{00000000-0005-0000-0000-000048320000}"/>
    <cellStyle name="Normal 3 6 5" xfId="2380" xr:uid="{00000000-0005-0000-0000-0000FB080000}"/>
    <cellStyle name="Normal 3 6 5 2" xfId="13880" xr:uid="{00000000-0005-0000-0000-00004A320000}"/>
    <cellStyle name="Normal 3 6 5 3" xfId="13881" xr:uid="{00000000-0005-0000-0000-00004B320000}"/>
    <cellStyle name="Normal 3 6 6" xfId="2381" xr:uid="{00000000-0005-0000-0000-0000FC080000}"/>
    <cellStyle name="Normal 3 6 6 2" xfId="13882" xr:uid="{00000000-0005-0000-0000-00004D320000}"/>
    <cellStyle name="Normal 3 6 6 3" xfId="13883" xr:uid="{00000000-0005-0000-0000-00004E320000}"/>
    <cellStyle name="Normal 3 6 7" xfId="2382" xr:uid="{00000000-0005-0000-0000-0000FD080000}"/>
    <cellStyle name="Normal 3 6 7 2" xfId="13885" xr:uid="{00000000-0005-0000-0000-000050320000}"/>
    <cellStyle name="Normal 3 6 7 3" xfId="13886" xr:uid="{00000000-0005-0000-0000-000051320000}"/>
    <cellStyle name="Normal 3 6 8" xfId="2383" xr:uid="{00000000-0005-0000-0000-0000FE080000}"/>
    <cellStyle name="Normal 3 6 8 2" xfId="13887" xr:uid="{00000000-0005-0000-0000-000053320000}"/>
    <cellStyle name="Normal 3 6 8 3" xfId="13888" xr:uid="{00000000-0005-0000-0000-000054320000}"/>
    <cellStyle name="Normal 3 6 9" xfId="2384" xr:uid="{00000000-0005-0000-0000-0000FF080000}"/>
    <cellStyle name="Normal 3 6 9 2" xfId="13889" xr:uid="{00000000-0005-0000-0000-000056320000}"/>
    <cellStyle name="Normal 3 6 9 3" xfId="13890" xr:uid="{00000000-0005-0000-0000-000057320000}"/>
    <cellStyle name="Normal 3 60" xfId="2385" xr:uid="{00000000-0005-0000-0000-000000090000}"/>
    <cellStyle name="Normal 3 60 2" xfId="13891" xr:uid="{00000000-0005-0000-0000-000059320000}"/>
    <cellStyle name="Normal 3 60 3" xfId="13892" xr:uid="{00000000-0005-0000-0000-00005A320000}"/>
    <cellStyle name="Normal 3 61" xfId="2386" xr:uid="{00000000-0005-0000-0000-000001090000}"/>
    <cellStyle name="Normal 3 61 2" xfId="13893" xr:uid="{00000000-0005-0000-0000-00005C320000}"/>
    <cellStyle name="Normal 3 61 3" xfId="13894" xr:uid="{00000000-0005-0000-0000-00005D320000}"/>
    <cellStyle name="Normal 3 62" xfId="2387" xr:uid="{00000000-0005-0000-0000-000002090000}"/>
    <cellStyle name="Normal 3 62 2" xfId="13895" xr:uid="{00000000-0005-0000-0000-00005F320000}"/>
    <cellStyle name="Normal 3 62 3" xfId="13896" xr:uid="{00000000-0005-0000-0000-000060320000}"/>
    <cellStyle name="Normal 3 63" xfId="2388" xr:uid="{00000000-0005-0000-0000-000003090000}"/>
    <cellStyle name="Normal 3 63 2" xfId="13897" xr:uid="{00000000-0005-0000-0000-000062320000}"/>
    <cellStyle name="Normal 3 63 3" xfId="13898" xr:uid="{00000000-0005-0000-0000-000063320000}"/>
    <cellStyle name="Normal 3 64" xfId="2389" xr:uid="{00000000-0005-0000-0000-000004090000}"/>
    <cellStyle name="Normal 3 64 2" xfId="13899" xr:uid="{00000000-0005-0000-0000-000065320000}"/>
    <cellStyle name="Normal 3 64 3" xfId="13900" xr:uid="{00000000-0005-0000-0000-000066320000}"/>
    <cellStyle name="Normal 3 65" xfId="2390" xr:uid="{00000000-0005-0000-0000-000005090000}"/>
    <cellStyle name="Normal 3 65 2" xfId="13901" xr:uid="{00000000-0005-0000-0000-000068320000}"/>
    <cellStyle name="Normal 3 65 3" xfId="13902" xr:uid="{00000000-0005-0000-0000-000069320000}"/>
    <cellStyle name="Normal 3 66" xfId="13903" xr:uid="{00000000-0005-0000-0000-00006A320000}"/>
    <cellStyle name="Normal 3 66 2" xfId="13904" xr:uid="{00000000-0005-0000-0000-00006B320000}"/>
    <cellStyle name="Normal 3 66 2 2" xfId="13905" xr:uid="{00000000-0005-0000-0000-00006C320000}"/>
    <cellStyle name="Normal 3 66 2 3" xfId="13906" xr:uid="{00000000-0005-0000-0000-00006D320000}"/>
    <cellStyle name="Normal 3 66 2 4" xfId="13907" xr:uid="{00000000-0005-0000-0000-00006E320000}"/>
    <cellStyle name="Normal 3 66 3" xfId="13908" xr:uid="{00000000-0005-0000-0000-00006F320000}"/>
    <cellStyle name="Normal 3 66 4" xfId="13909" xr:uid="{00000000-0005-0000-0000-000070320000}"/>
    <cellStyle name="Normal 3 66 5" xfId="13910" xr:uid="{00000000-0005-0000-0000-000071320000}"/>
    <cellStyle name="Normal 3 66 6" xfId="13911" xr:uid="{00000000-0005-0000-0000-000072320000}"/>
    <cellStyle name="Normal 3 67" xfId="13912" xr:uid="{00000000-0005-0000-0000-000073320000}"/>
    <cellStyle name="Normal 3 67 2" xfId="13913" xr:uid="{00000000-0005-0000-0000-000074320000}"/>
    <cellStyle name="Normal 3 67 2 2" xfId="13914" xr:uid="{00000000-0005-0000-0000-000075320000}"/>
    <cellStyle name="Normal 3 67 3" xfId="13915" xr:uid="{00000000-0005-0000-0000-000076320000}"/>
    <cellStyle name="Normal 3 68" xfId="13916" xr:uid="{00000000-0005-0000-0000-000077320000}"/>
    <cellStyle name="Normal 3 68 2" xfId="13917" xr:uid="{00000000-0005-0000-0000-000078320000}"/>
    <cellStyle name="Normal 3 69" xfId="13918" xr:uid="{00000000-0005-0000-0000-000079320000}"/>
    <cellStyle name="Normal 3 69 2" xfId="13919" xr:uid="{00000000-0005-0000-0000-00007A320000}"/>
    <cellStyle name="Normal 3 7" xfId="2391" xr:uid="{00000000-0005-0000-0000-000006090000}"/>
    <cellStyle name="Normal 3 7 10" xfId="2392" xr:uid="{00000000-0005-0000-0000-000007090000}"/>
    <cellStyle name="Normal 3 7 10 2" xfId="13920" xr:uid="{00000000-0005-0000-0000-00007D320000}"/>
    <cellStyle name="Normal 3 7 10 3" xfId="13921" xr:uid="{00000000-0005-0000-0000-00007E320000}"/>
    <cellStyle name="Normal 3 7 11" xfId="2393" xr:uid="{00000000-0005-0000-0000-000008090000}"/>
    <cellStyle name="Normal 3 7 11 2" xfId="13922" xr:uid="{00000000-0005-0000-0000-000080320000}"/>
    <cellStyle name="Normal 3 7 11 3" xfId="13923" xr:uid="{00000000-0005-0000-0000-000081320000}"/>
    <cellStyle name="Normal 3 7 12" xfId="2394" xr:uid="{00000000-0005-0000-0000-000009090000}"/>
    <cellStyle name="Normal 3 7 12 2" xfId="13924" xr:uid="{00000000-0005-0000-0000-000083320000}"/>
    <cellStyle name="Normal 3 7 12 3" xfId="13925" xr:uid="{00000000-0005-0000-0000-000084320000}"/>
    <cellStyle name="Normal 3 7 13" xfId="2395" xr:uid="{00000000-0005-0000-0000-00000A090000}"/>
    <cellStyle name="Normal 3 7 13 2" xfId="13926" xr:uid="{00000000-0005-0000-0000-000086320000}"/>
    <cellStyle name="Normal 3 7 13 3" xfId="13927" xr:uid="{00000000-0005-0000-0000-000087320000}"/>
    <cellStyle name="Normal 3 7 14" xfId="2396" xr:uid="{00000000-0005-0000-0000-00000B090000}"/>
    <cellStyle name="Normal 3 7 14 2" xfId="13928" xr:uid="{00000000-0005-0000-0000-000089320000}"/>
    <cellStyle name="Normal 3 7 14 3" xfId="13929" xr:uid="{00000000-0005-0000-0000-00008A320000}"/>
    <cellStyle name="Normal 3 7 15" xfId="2397" xr:uid="{00000000-0005-0000-0000-00000C090000}"/>
    <cellStyle name="Normal 3 7 15 2" xfId="13930" xr:uid="{00000000-0005-0000-0000-00008C320000}"/>
    <cellStyle name="Normal 3 7 15 3" xfId="13931" xr:uid="{00000000-0005-0000-0000-00008D320000}"/>
    <cellStyle name="Normal 3 7 16" xfId="2398" xr:uid="{00000000-0005-0000-0000-00000D090000}"/>
    <cellStyle name="Normal 3 7 16 2" xfId="13932" xr:uid="{00000000-0005-0000-0000-00008F320000}"/>
    <cellStyle name="Normal 3 7 16 3" xfId="13933" xr:uid="{00000000-0005-0000-0000-000090320000}"/>
    <cellStyle name="Normal 3 7 17" xfId="2399" xr:uid="{00000000-0005-0000-0000-00000E090000}"/>
    <cellStyle name="Normal 3 7 17 2" xfId="13934" xr:uid="{00000000-0005-0000-0000-000092320000}"/>
    <cellStyle name="Normal 3 7 17 3" xfId="13935" xr:uid="{00000000-0005-0000-0000-000093320000}"/>
    <cellStyle name="Normal 3 7 18" xfId="2400" xr:uid="{00000000-0005-0000-0000-00000F090000}"/>
    <cellStyle name="Normal 3 7 18 2" xfId="13936" xr:uid="{00000000-0005-0000-0000-000095320000}"/>
    <cellStyle name="Normal 3 7 18 3" xfId="13937" xr:uid="{00000000-0005-0000-0000-000096320000}"/>
    <cellStyle name="Normal 3 7 19" xfId="2401" xr:uid="{00000000-0005-0000-0000-000010090000}"/>
    <cellStyle name="Normal 3 7 19 2" xfId="13938" xr:uid="{00000000-0005-0000-0000-000098320000}"/>
    <cellStyle name="Normal 3 7 19 3" xfId="13939" xr:uid="{00000000-0005-0000-0000-000099320000}"/>
    <cellStyle name="Normal 3 7 2" xfId="2402" xr:uid="{00000000-0005-0000-0000-000011090000}"/>
    <cellStyle name="Normal 3 7 2 2" xfId="13940" xr:uid="{00000000-0005-0000-0000-00009B320000}"/>
    <cellStyle name="Normal 3 7 2 3" xfId="13941" xr:uid="{00000000-0005-0000-0000-00009C320000}"/>
    <cellStyle name="Normal 3 7 20" xfId="2403" xr:uid="{00000000-0005-0000-0000-000012090000}"/>
    <cellStyle name="Normal 3 7 20 2" xfId="13942" xr:uid="{00000000-0005-0000-0000-00009E320000}"/>
    <cellStyle name="Normal 3 7 20 3" xfId="13943" xr:uid="{00000000-0005-0000-0000-00009F320000}"/>
    <cellStyle name="Normal 3 7 21" xfId="2404" xr:uid="{00000000-0005-0000-0000-000013090000}"/>
    <cellStyle name="Normal 3 7 21 2" xfId="13944" xr:uid="{00000000-0005-0000-0000-0000A1320000}"/>
    <cellStyle name="Normal 3 7 21 3" xfId="13945" xr:uid="{00000000-0005-0000-0000-0000A2320000}"/>
    <cellStyle name="Normal 3 7 22" xfId="2405" xr:uid="{00000000-0005-0000-0000-000014090000}"/>
    <cellStyle name="Normal 3 7 22 2" xfId="13946" xr:uid="{00000000-0005-0000-0000-0000A4320000}"/>
    <cellStyle name="Normal 3 7 22 3" xfId="13947" xr:uid="{00000000-0005-0000-0000-0000A5320000}"/>
    <cellStyle name="Normal 3 7 23" xfId="2406" xr:uid="{00000000-0005-0000-0000-000015090000}"/>
    <cellStyle name="Normal 3 7 23 2" xfId="13948" xr:uid="{00000000-0005-0000-0000-0000A7320000}"/>
    <cellStyle name="Normal 3 7 23 3" xfId="13949" xr:uid="{00000000-0005-0000-0000-0000A8320000}"/>
    <cellStyle name="Normal 3 7 24" xfId="13950" xr:uid="{00000000-0005-0000-0000-0000A9320000}"/>
    <cellStyle name="Normal 3 7 24 2" xfId="13951" xr:uid="{00000000-0005-0000-0000-0000AA320000}"/>
    <cellStyle name="Normal 3 7 25" xfId="13952" xr:uid="{00000000-0005-0000-0000-0000AB320000}"/>
    <cellStyle name="Normal 3 7 3" xfId="2407" xr:uid="{00000000-0005-0000-0000-000016090000}"/>
    <cellStyle name="Normal 3 7 3 2" xfId="13953" xr:uid="{00000000-0005-0000-0000-0000AD320000}"/>
    <cellStyle name="Normal 3 7 3 3" xfId="13954" xr:uid="{00000000-0005-0000-0000-0000AE320000}"/>
    <cellStyle name="Normal 3 7 4" xfId="2408" xr:uid="{00000000-0005-0000-0000-000017090000}"/>
    <cellStyle name="Normal 3 7 4 2" xfId="13955" xr:uid="{00000000-0005-0000-0000-0000B0320000}"/>
    <cellStyle name="Normal 3 7 4 3" xfId="13956" xr:uid="{00000000-0005-0000-0000-0000B1320000}"/>
    <cellStyle name="Normal 3 7 5" xfId="2409" xr:uid="{00000000-0005-0000-0000-000018090000}"/>
    <cellStyle name="Normal 3 7 5 2" xfId="13957" xr:uid="{00000000-0005-0000-0000-0000B3320000}"/>
    <cellStyle name="Normal 3 7 5 3" xfId="13958" xr:uid="{00000000-0005-0000-0000-0000B4320000}"/>
    <cellStyle name="Normal 3 7 6" xfId="2410" xr:uid="{00000000-0005-0000-0000-000019090000}"/>
    <cellStyle name="Normal 3 7 6 2" xfId="13959" xr:uid="{00000000-0005-0000-0000-0000B6320000}"/>
    <cellStyle name="Normal 3 7 6 3" xfId="13960" xr:uid="{00000000-0005-0000-0000-0000B7320000}"/>
    <cellStyle name="Normal 3 7 7" xfId="2411" xr:uid="{00000000-0005-0000-0000-00001A090000}"/>
    <cellStyle name="Normal 3 7 7 2" xfId="13961" xr:uid="{00000000-0005-0000-0000-0000B9320000}"/>
    <cellStyle name="Normal 3 7 7 3" xfId="13962" xr:uid="{00000000-0005-0000-0000-0000BA320000}"/>
    <cellStyle name="Normal 3 7 8" xfId="2412" xr:uid="{00000000-0005-0000-0000-00001B090000}"/>
    <cellStyle name="Normal 3 7 8 2" xfId="13963" xr:uid="{00000000-0005-0000-0000-0000BC320000}"/>
    <cellStyle name="Normal 3 7 8 3" xfId="13964" xr:uid="{00000000-0005-0000-0000-0000BD320000}"/>
    <cellStyle name="Normal 3 7 9" xfId="2413" xr:uid="{00000000-0005-0000-0000-00001C090000}"/>
    <cellStyle name="Normal 3 7 9 2" xfId="13965" xr:uid="{00000000-0005-0000-0000-0000BF320000}"/>
    <cellStyle name="Normal 3 7 9 3" xfId="13966" xr:uid="{00000000-0005-0000-0000-0000C0320000}"/>
    <cellStyle name="Normal 3 70" xfId="13967" xr:uid="{00000000-0005-0000-0000-0000C1320000}"/>
    <cellStyle name="Normal 3 70 2" xfId="13968" xr:uid="{00000000-0005-0000-0000-0000C2320000}"/>
    <cellStyle name="Normal 3 71" xfId="13969" xr:uid="{00000000-0005-0000-0000-0000C3320000}"/>
    <cellStyle name="Normal 3 71 2" xfId="13970" xr:uid="{00000000-0005-0000-0000-0000C4320000}"/>
    <cellStyle name="Normal 3 72" xfId="13971" xr:uid="{00000000-0005-0000-0000-0000C5320000}"/>
    <cellStyle name="Normal 3 72 2" xfId="13972" xr:uid="{00000000-0005-0000-0000-0000C6320000}"/>
    <cellStyle name="Normal 3 73" xfId="13973" xr:uid="{00000000-0005-0000-0000-0000C7320000}"/>
    <cellStyle name="Normal 3 74" xfId="13974" xr:uid="{00000000-0005-0000-0000-0000C8320000}"/>
    <cellStyle name="Normal 3 75" xfId="13975" xr:uid="{00000000-0005-0000-0000-0000C9320000}"/>
    <cellStyle name="Normal 3 76" xfId="13976" xr:uid="{00000000-0005-0000-0000-0000CA320000}"/>
    <cellStyle name="Normal 3 77" xfId="13977" xr:uid="{00000000-0005-0000-0000-0000CB320000}"/>
    <cellStyle name="Normal 3 78" xfId="13978" xr:uid="{00000000-0005-0000-0000-0000CC320000}"/>
    <cellStyle name="Normal 3 79" xfId="13979" xr:uid="{00000000-0005-0000-0000-0000CD320000}"/>
    <cellStyle name="Normal 3 8" xfId="2414" xr:uid="{00000000-0005-0000-0000-00001D090000}"/>
    <cellStyle name="Normal 3 8 10" xfId="2415" xr:uid="{00000000-0005-0000-0000-00001E090000}"/>
    <cellStyle name="Normal 3 8 10 2" xfId="13980" xr:uid="{00000000-0005-0000-0000-0000D0320000}"/>
    <cellStyle name="Normal 3 8 10 3" xfId="13981" xr:uid="{00000000-0005-0000-0000-0000D1320000}"/>
    <cellStyle name="Normal 3 8 11" xfId="2416" xr:uid="{00000000-0005-0000-0000-00001F090000}"/>
    <cellStyle name="Normal 3 8 11 2" xfId="13982" xr:uid="{00000000-0005-0000-0000-0000D3320000}"/>
    <cellStyle name="Normal 3 8 11 3" xfId="13983" xr:uid="{00000000-0005-0000-0000-0000D4320000}"/>
    <cellStyle name="Normal 3 8 12" xfId="2417" xr:uid="{00000000-0005-0000-0000-000020090000}"/>
    <cellStyle name="Normal 3 8 12 2" xfId="13984" xr:uid="{00000000-0005-0000-0000-0000D6320000}"/>
    <cellStyle name="Normal 3 8 12 3" xfId="13985" xr:uid="{00000000-0005-0000-0000-0000D7320000}"/>
    <cellStyle name="Normal 3 8 13" xfId="2418" xr:uid="{00000000-0005-0000-0000-000021090000}"/>
    <cellStyle name="Normal 3 8 13 2" xfId="13986" xr:uid="{00000000-0005-0000-0000-0000D9320000}"/>
    <cellStyle name="Normal 3 8 13 3" xfId="13987" xr:uid="{00000000-0005-0000-0000-0000DA320000}"/>
    <cellStyle name="Normal 3 8 14" xfId="2419" xr:uid="{00000000-0005-0000-0000-000022090000}"/>
    <cellStyle name="Normal 3 8 14 2" xfId="13988" xr:uid="{00000000-0005-0000-0000-0000DC320000}"/>
    <cellStyle name="Normal 3 8 14 3" xfId="13989" xr:uid="{00000000-0005-0000-0000-0000DD320000}"/>
    <cellStyle name="Normal 3 8 15" xfId="2420" xr:uid="{00000000-0005-0000-0000-000023090000}"/>
    <cellStyle name="Normal 3 8 15 2" xfId="13990" xr:uid="{00000000-0005-0000-0000-0000DF320000}"/>
    <cellStyle name="Normal 3 8 15 3" xfId="13991" xr:uid="{00000000-0005-0000-0000-0000E0320000}"/>
    <cellStyle name="Normal 3 8 16" xfId="2421" xr:uid="{00000000-0005-0000-0000-000024090000}"/>
    <cellStyle name="Normal 3 8 16 2" xfId="13992" xr:uid="{00000000-0005-0000-0000-0000E2320000}"/>
    <cellStyle name="Normal 3 8 16 3" xfId="13993" xr:uid="{00000000-0005-0000-0000-0000E3320000}"/>
    <cellStyle name="Normal 3 8 17" xfId="2422" xr:uid="{00000000-0005-0000-0000-000025090000}"/>
    <cellStyle name="Normal 3 8 17 2" xfId="13994" xr:uid="{00000000-0005-0000-0000-0000E5320000}"/>
    <cellStyle name="Normal 3 8 17 3" xfId="13995" xr:uid="{00000000-0005-0000-0000-0000E6320000}"/>
    <cellStyle name="Normal 3 8 18" xfId="2423" xr:uid="{00000000-0005-0000-0000-000026090000}"/>
    <cellStyle name="Normal 3 8 18 2" xfId="13996" xr:uid="{00000000-0005-0000-0000-0000E8320000}"/>
    <cellStyle name="Normal 3 8 18 3" xfId="13997" xr:uid="{00000000-0005-0000-0000-0000E9320000}"/>
    <cellStyle name="Normal 3 8 19" xfId="2424" xr:uid="{00000000-0005-0000-0000-000027090000}"/>
    <cellStyle name="Normal 3 8 19 2" xfId="13998" xr:uid="{00000000-0005-0000-0000-0000EB320000}"/>
    <cellStyle name="Normal 3 8 19 3" xfId="13999" xr:uid="{00000000-0005-0000-0000-0000EC320000}"/>
    <cellStyle name="Normal 3 8 2" xfId="2425" xr:uid="{00000000-0005-0000-0000-000028090000}"/>
    <cellStyle name="Normal 3 8 2 2" xfId="14000" xr:uid="{00000000-0005-0000-0000-0000EE320000}"/>
    <cellStyle name="Normal 3 8 2 3" xfId="14001" xr:uid="{00000000-0005-0000-0000-0000EF320000}"/>
    <cellStyle name="Normal 3 8 20" xfId="2426" xr:uid="{00000000-0005-0000-0000-000029090000}"/>
    <cellStyle name="Normal 3 8 20 2" xfId="14002" xr:uid="{00000000-0005-0000-0000-0000F1320000}"/>
    <cellStyle name="Normal 3 8 20 3" xfId="14003" xr:uid="{00000000-0005-0000-0000-0000F2320000}"/>
    <cellStyle name="Normal 3 8 21" xfId="2427" xr:uid="{00000000-0005-0000-0000-00002A090000}"/>
    <cellStyle name="Normal 3 8 21 2" xfId="14004" xr:uid="{00000000-0005-0000-0000-0000F4320000}"/>
    <cellStyle name="Normal 3 8 21 3" xfId="14005" xr:uid="{00000000-0005-0000-0000-0000F5320000}"/>
    <cellStyle name="Normal 3 8 22" xfId="2428" xr:uid="{00000000-0005-0000-0000-00002B090000}"/>
    <cellStyle name="Normal 3 8 22 2" xfId="14006" xr:uid="{00000000-0005-0000-0000-0000F7320000}"/>
    <cellStyle name="Normal 3 8 22 3" xfId="14007" xr:uid="{00000000-0005-0000-0000-0000F8320000}"/>
    <cellStyle name="Normal 3 8 23" xfId="2429" xr:uid="{00000000-0005-0000-0000-00002C090000}"/>
    <cellStyle name="Normal 3 8 23 2" xfId="14008" xr:uid="{00000000-0005-0000-0000-0000FA320000}"/>
    <cellStyle name="Normal 3 8 23 3" xfId="14009" xr:uid="{00000000-0005-0000-0000-0000FB320000}"/>
    <cellStyle name="Normal 3 8 24" xfId="14010" xr:uid="{00000000-0005-0000-0000-0000FC320000}"/>
    <cellStyle name="Normal 3 8 25" xfId="14011" xr:uid="{00000000-0005-0000-0000-0000FD320000}"/>
    <cellStyle name="Normal 3 8 3" xfId="2430" xr:uid="{00000000-0005-0000-0000-00002D090000}"/>
    <cellStyle name="Normal 3 8 3 2" xfId="14012" xr:uid="{00000000-0005-0000-0000-0000FF320000}"/>
    <cellStyle name="Normal 3 8 3 3" xfId="14013" xr:uid="{00000000-0005-0000-0000-000000330000}"/>
    <cellStyle name="Normal 3 8 4" xfId="2431" xr:uid="{00000000-0005-0000-0000-00002E090000}"/>
    <cellStyle name="Normal 3 8 4 2" xfId="14014" xr:uid="{00000000-0005-0000-0000-000002330000}"/>
    <cellStyle name="Normal 3 8 4 3" xfId="14015" xr:uid="{00000000-0005-0000-0000-000003330000}"/>
    <cellStyle name="Normal 3 8 5" xfId="2432" xr:uid="{00000000-0005-0000-0000-00002F090000}"/>
    <cellStyle name="Normal 3 8 5 2" xfId="14016" xr:uid="{00000000-0005-0000-0000-000005330000}"/>
    <cellStyle name="Normal 3 8 5 3" xfId="14017" xr:uid="{00000000-0005-0000-0000-000006330000}"/>
    <cellStyle name="Normal 3 8 6" xfId="2433" xr:uid="{00000000-0005-0000-0000-000030090000}"/>
    <cellStyle name="Normal 3 8 6 2" xfId="14018" xr:uid="{00000000-0005-0000-0000-000008330000}"/>
    <cellStyle name="Normal 3 8 6 3" xfId="14019" xr:uid="{00000000-0005-0000-0000-000009330000}"/>
    <cellStyle name="Normal 3 8 7" xfId="2434" xr:uid="{00000000-0005-0000-0000-000031090000}"/>
    <cellStyle name="Normal 3 8 7 2" xfId="14020" xr:uid="{00000000-0005-0000-0000-00000B330000}"/>
    <cellStyle name="Normal 3 8 7 3" xfId="14021" xr:uid="{00000000-0005-0000-0000-00000C330000}"/>
    <cellStyle name="Normal 3 8 8" xfId="2435" xr:uid="{00000000-0005-0000-0000-000032090000}"/>
    <cellStyle name="Normal 3 8 8 2" xfId="14022" xr:uid="{00000000-0005-0000-0000-00000E330000}"/>
    <cellStyle name="Normal 3 8 8 3" xfId="14023" xr:uid="{00000000-0005-0000-0000-00000F330000}"/>
    <cellStyle name="Normal 3 8 9" xfId="2436" xr:uid="{00000000-0005-0000-0000-000033090000}"/>
    <cellStyle name="Normal 3 8 9 2" xfId="14024" xr:uid="{00000000-0005-0000-0000-000011330000}"/>
    <cellStyle name="Normal 3 8 9 3" xfId="14025" xr:uid="{00000000-0005-0000-0000-000012330000}"/>
    <cellStyle name="Normal 3 80" xfId="14026" xr:uid="{00000000-0005-0000-0000-000013330000}"/>
    <cellStyle name="Normal 3 81" xfId="14027" xr:uid="{00000000-0005-0000-0000-000014330000}"/>
    <cellStyle name="Normal 3 82" xfId="14028" xr:uid="{00000000-0005-0000-0000-000015330000}"/>
    <cellStyle name="Normal 3 83" xfId="14029" xr:uid="{00000000-0005-0000-0000-000016330000}"/>
    <cellStyle name="Normal 3 84" xfId="14030" xr:uid="{00000000-0005-0000-0000-000017330000}"/>
    <cellStyle name="Normal 3 85" xfId="14031" xr:uid="{00000000-0005-0000-0000-000018330000}"/>
    <cellStyle name="Normal 3 86" xfId="14032" xr:uid="{00000000-0005-0000-0000-000019330000}"/>
    <cellStyle name="Normal 3 87" xfId="14033" xr:uid="{00000000-0005-0000-0000-00001A330000}"/>
    <cellStyle name="Normal 3 88" xfId="14034" xr:uid="{00000000-0005-0000-0000-00001B330000}"/>
    <cellStyle name="Normal 3 89" xfId="14035" xr:uid="{00000000-0005-0000-0000-00001C330000}"/>
    <cellStyle name="Normal 3 9" xfId="2437" xr:uid="{00000000-0005-0000-0000-000034090000}"/>
    <cellStyle name="Normal 3 9 10" xfId="2438" xr:uid="{00000000-0005-0000-0000-000035090000}"/>
    <cellStyle name="Normal 3 9 10 2" xfId="14036" xr:uid="{00000000-0005-0000-0000-00001F330000}"/>
    <cellStyle name="Normal 3 9 10 3" xfId="14037" xr:uid="{00000000-0005-0000-0000-000020330000}"/>
    <cellStyle name="Normal 3 9 11" xfId="2439" xr:uid="{00000000-0005-0000-0000-000036090000}"/>
    <cellStyle name="Normal 3 9 11 2" xfId="14038" xr:uid="{00000000-0005-0000-0000-000022330000}"/>
    <cellStyle name="Normal 3 9 11 3" xfId="14039" xr:uid="{00000000-0005-0000-0000-000023330000}"/>
    <cellStyle name="Normal 3 9 12" xfId="2440" xr:uid="{00000000-0005-0000-0000-000037090000}"/>
    <cellStyle name="Normal 3 9 12 2" xfId="14040" xr:uid="{00000000-0005-0000-0000-000025330000}"/>
    <cellStyle name="Normal 3 9 12 3" xfId="14041" xr:uid="{00000000-0005-0000-0000-000026330000}"/>
    <cellStyle name="Normal 3 9 13" xfId="2441" xr:uid="{00000000-0005-0000-0000-000038090000}"/>
    <cellStyle name="Normal 3 9 13 2" xfId="14042" xr:uid="{00000000-0005-0000-0000-000028330000}"/>
    <cellStyle name="Normal 3 9 13 3" xfId="14043" xr:uid="{00000000-0005-0000-0000-000029330000}"/>
    <cellStyle name="Normal 3 9 14" xfId="2442" xr:uid="{00000000-0005-0000-0000-000039090000}"/>
    <cellStyle name="Normal 3 9 14 2" xfId="14044" xr:uid="{00000000-0005-0000-0000-00002B330000}"/>
    <cellStyle name="Normal 3 9 14 3" xfId="14045" xr:uid="{00000000-0005-0000-0000-00002C330000}"/>
    <cellStyle name="Normal 3 9 15" xfId="2443" xr:uid="{00000000-0005-0000-0000-00003A090000}"/>
    <cellStyle name="Normal 3 9 15 2" xfId="14046" xr:uid="{00000000-0005-0000-0000-00002E330000}"/>
    <cellStyle name="Normal 3 9 15 3" xfId="14047" xr:uid="{00000000-0005-0000-0000-00002F330000}"/>
    <cellStyle name="Normal 3 9 16" xfId="2444" xr:uid="{00000000-0005-0000-0000-00003B090000}"/>
    <cellStyle name="Normal 3 9 16 2" xfId="14048" xr:uid="{00000000-0005-0000-0000-000031330000}"/>
    <cellStyle name="Normal 3 9 16 3" xfId="14049" xr:uid="{00000000-0005-0000-0000-000032330000}"/>
    <cellStyle name="Normal 3 9 17" xfId="2445" xr:uid="{00000000-0005-0000-0000-00003C090000}"/>
    <cellStyle name="Normal 3 9 17 2" xfId="14050" xr:uid="{00000000-0005-0000-0000-000034330000}"/>
    <cellStyle name="Normal 3 9 17 3" xfId="14051" xr:uid="{00000000-0005-0000-0000-000035330000}"/>
    <cellStyle name="Normal 3 9 18" xfId="2446" xr:uid="{00000000-0005-0000-0000-00003D090000}"/>
    <cellStyle name="Normal 3 9 18 2" xfId="14052" xr:uid="{00000000-0005-0000-0000-000037330000}"/>
    <cellStyle name="Normal 3 9 18 3" xfId="14053" xr:uid="{00000000-0005-0000-0000-000038330000}"/>
    <cellStyle name="Normal 3 9 19" xfId="2447" xr:uid="{00000000-0005-0000-0000-00003E090000}"/>
    <cellStyle name="Normal 3 9 19 2" xfId="14054" xr:uid="{00000000-0005-0000-0000-00003A330000}"/>
    <cellStyle name="Normal 3 9 19 3" xfId="14055" xr:uid="{00000000-0005-0000-0000-00003B330000}"/>
    <cellStyle name="Normal 3 9 2" xfId="2448" xr:uid="{00000000-0005-0000-0000-00003F090000}"/>
    <cellStyle name="Normal 3 9 2 2" xfId="14056" xr:uid="{00000000-0005-0000-0000-00003D330000}"/>
    <cellStyle name="Normal 3 9 2 3" xfId="14057" xr:uid="{00000000-0005-0000-0000-00003E330000}"/>
    <cellStyle name="Normal 3 9 20" xfId="2449" xr:uid="{00000000-0005-0000-0000-000040090000}"/>
    <cellStyle name="Normal 3 9 20 2" xfId="14058" xr:uid="{00000000-0005-0000-0000-000040330000}"/>
    <cellStyle name="Normal 3 9 20 3" xfId="14059" xr:uid="{00000000-0005-0000-0000-000041330000}"/>
    <cellStyle name="Normal 3 9 21" xfId="2450" xr:uid="{00000000-0005-0000-0000-000041090000}"/>
    <cellStyle name="Normal 3 9 21 2" xfId="14060" xr:uid="{00000000-0005-0000-0000-000043330000}"/>
    <cellStyle name="Normal 3 9 21 3" xfId="14061" xr:uid="{00000000-0005-0000-0000-000044330000}"/>
    <cellStyle name="Normal 3 9 22" xfId="2451" xr:uid="{00000000-0005-0000-0000-000042090000}"/>
    <cellStyle name="Normal 3 9 22 2" xfId="14062" xr:uid="{00000000-0005-0000-0000-000046330000}"/>
    <cellStyle name="Normal 3 9 22 3" xfId="14063" xr:uid="{00000000-0005-0000-0000-000047330000}"/>
    <cellStyle name="Normal 3 9 23" xfId="2452" xr:uid="{00000000-0005-0000-0000-000043090000}"/>
    <cellStyle name="Normal 3 9 23 2" xfId="14064" xr:uid="{00000000-0005-0000-0000-000049330000}"/>
    <cellStyle name="Normal 3 9 23 3" xfId="14065" xr:uid="{00000000-0005-0000-0000-00004A330000}"/>
    <cellStyle name="Normal 3 9 24" xfId="14066" xr:uid="{00000000-0005-0000-0000-00004B330000}"/>
    <cellStyle name="Normal 3 9 25" xfId="14067" xr:uid="{00000000-0005-0000-0000-00004C330000}"/>
    <cellStyle name="Normal 3 9 3" xfId="2453" xr:uid="{00000000-0005-0000-0000-000044090000}"/>
    <cellStyle name="Normal 3 9 3 2" xfId="14068" xr:uid="{00000000-0005-0000-0000-00004E330000}"/>
    <cellStyle name="Normal 3 9 3 3" xfId="14069" xr:uid="{00000000-0005-0000-0000-00004F330000}"/>
    <cellStyle name="Normal 3 9 4" xfId="2454" xr:uid="{00000000-0005-0000-0000-000045090000}"/>
    <cellStyle name="Normal 3 9 4 2" xfId="14070" xr:uid="{00000000-0005-0000-0000-000051330000}"/>
    <cellStyle name="Normal 3 9 4 3" xfId="14071" xr:uid="{00000000-0005-0000-0000-000052330000}"/>
    <cellStyle name="Normal 3 9 5" xfId="2455" xr:uid="{00000000-0005-0000-0000-000046090000}"/>
    <cellStyle name="Normal 3 9 5 2" xfId="14072" xr:uid="{00000000-0005-0000-0000-000054330000}"/>
    <cellStyle name="Normal 3 9 5 3" xfId="14073" xr:uid="{00000000-0005-0000-0000-000055330000}"/>
    <cellStyle name="Normal 3 9 6" xfId="2456" xr:uid="{00000000-0005-0000-0000-000047090000}"/>
    <cellStyle name="Normal 3 9 6 2" xfId="14074" xr:uid="{00000000-0005-0000-0000-000057330000}"/>
    <cellStyle name="Normal 3 9 6 3" xfId="14075" xr:uid="{00000000-0005-0000-0000-000058330000}"/>
    <cellStyle name="Normal 3 9 7" xfId="2457" xr:uid="{00000000-0005-0000-0000-000048090000}"/>
    <cellStyle name="Normal 3 9 7 2" xfId="14076" xr:uid="{00000000-0005-0000-0000-00005A330000}"/>
    <cellStyle name="Normal 3 9 7 3" xfId="14077" xr:uid="{00000000-0005-0000-0000-00005B330000}"/>
    <cellStyle name="Normal 3 9 8" xfId="2458" xr:uid="{00000000-0005-0000-0000-000049090000}"/>
    <cellStyle name="Normal 3 9 8 2" xfId="14078" xr:uid="{00000000-0005-0000-0000-00005D330000}"/>
    <cellStyle name="Normal 3 9 8 3" xfId="14079" xr:uid="{00000000-0005-0000-0000-00005E330000}"/>
    <cellStyle name="Normal 3 9 9" xfId="2459" xr:uid="{00000000-0005-0000-0000-00004A090000}"/>
    <cellStyle name="Normal 3 9 9 2" xfId="14080" xr:uid="{00000000-0005-0000-0000-000060330000}"/>
    <cellStyle name="Normal 3 9 9 3" xfId="14081" xr:uid="{00000000-0005-0000-0000-000061330000}"/>
    <cellStyle name="Normal 3 90" xfId="14082" xr:uid="{00000000-0005-0000-0000-000062330000}"/>
    <cellStyle name="Normal 3 91" xfId="14083" xr:uid="{00000000-0005-0000-0000-000063330000}"/>
    <cellStyle name="Normal 3 92" xfId="14084" xr:uid="{00000000-0005-0000-0000-000064330000}"/>
    <cellStyle name="Normal 3 93" xfId="14085" xr:uid="{00000000-0005-0000-0000-000065330000}"/>
    <cellStyle name="Normal 3 94" xfId="14086" xr:uid="{00000000-0005-0000-0000-000066330000}"/>
    <cellStyle name="Normal 3 95" xfId="14087" xr:uid="{00000000-0005-0000-0000-000067330000}"/>
    <cellStyle name="Normal 3 96" xfId="14088" xr:uid="{00000000-0005-0000-0000-000068330000}"/>
    <cellStyle name="Normal 3 97" xfId="14089" xr:uid="{00000000-0005-0000-0000-000069330000}"/>
    <cellStyle name="Normal 3 98" xfId="14090" xr:uid="{00000000-0005-0000-0000-00006A330000}"/>
    <cellStyle name="Normal 3 99" xfId="14091" xr:uid="{00000000-0005-0000-0000-00006B330000}"/>
    <cellStyle name="Normal 3_Commitments" xfId="14092" xr:uid="{00000000-0005-0000-0000-00006C330000}"/>
    <cellStyle name="Normal 30" xfId="2919" xr:uid="{00000000-0005-0000-0000-00004C090000}"/>
    <cellStyle name="Normal 30 2" xfId="14093" xr:uid="{00000000-0005-0000-0000-00006E330000}"/>
    <cellStyle name="Normal 30 3" xfId="30" xr:uid="{00000000-0005-0000-0000-000020000000}"/>
    <cellStyle name="Normal 30 3 2" xfId="132" xr:uid="{00000000-0005-0000-0000-000020000000}"/>
    <cellStyle name="Normal 30 3 3" xfId="14094" xr:uid="{00000000-0005-0000-0000-00006F330000}"/>
    <cellStyle name="Normal 30 4" xfId="14095" xr:uid="{00000000-0005-0000-0000-000070330000}"/>
    <cellStyle name="Normal 30 5" xfId="14096" xr:uid="{00000000-0005-0000-0000-000071330000}"/>
    <cellStyle name="Normal 30 6" xfId="5359" xr:uid="{00000000-0005-0000-0000-00006D330000}"/>
    <cellStyle name="Normal 31" xfId="2918" xr:uid="{00000000-0005-0000-0000-00004D090000}"/>
    <cellStyle name="Normal 31 2" xfId="14097" xr:uid="{00000000-0005-0000-0000-000073330000}"/>
    <cellStyle name="Normal 31 3" xfId="14098" xr:uid="{00000000-0005-0000-0000-000074330000}"/>
    <cellStyle name="Normal 31 4" xfId="14099" xr:uid="{00000000-0005-0000-0000-000075330000}"/>
    <cellStyle name="Normal 31 5" xfId="14100" xr:uid="{00000000-0005-0000-0000-000076330000}"/>
    <cellStyle name="Normal 31 6" xfId="5358" xr:uid="{00000000-0005-0000-0000-000072330000}"/>
    <cellStyle name="Normal 32" xfId="2996" xr:uid="{00000000-0005-0000-0000-00004E090000}"/>
    <cellStyle name="Normal 32 2" xfId="14101" xr:uid="{00000000-0005-0000-0000-000078330000}"/>
    <cellStyle name="Normal 32 3" xfId="14102" xr:uid="{00000000-0005-0000-0000-000079330000}"/>
    <cellStyle name="Normal 32 4" xfId="14103" xr:uid="{00000000-0005-0000-0000-00007A330000}"/>
    <cellStyle name="Normal 32 5" xfId="14104" xr:uid="{00000000-0005-0000-0000-00007B330000}"/>
    <cellStyle name="Normal 32 6" xfId="5357" xr:uid="{00000000-0005-0000-0000-000077330000}"/>
    <cellStyle name="Normal 33" xfId="2993" xr:uid="{00000000-0005-0000-0000-00004F090000}"/>
    <cellStyle name="Normal 33 2" xfId="14105" xr:uid="{00000000-0005-0000-0000-00007D330000}"/>
    <cellStyle name="Normal 33 2 2" xfId="14106" xr:uid="{00000000-0005-0000-0000-00007E330000}"/>
    <cellStyle name="Normal 33 2 3" xfId="14107" xr:uid="{00000000-0005-0000-0000-00007F330000}"/>
    <cellStyle name="Normal 33 3" xfId="46" xr:uid="{00000000-0005-0000-0000-000021000000}"/>
    <cellStyle name="Normal 33 3 2" xfId="148" xr:uid="{00000000-0005-0000-0000-000021000000}"/>
    <cellStyle name="Normal 33 3 3" xfId="14108" xr:uid="{00000000-0005-0000-0000-000080330000}"/>
    <cellStyle name="Normal 33 4" xfId="14109" xr:uid="{00000000-0005-0000-0000-000081330000}"/>
    <cellStyle name="Normal 33 5" xfId="14110" xr:uid="{00000000-0005-0000-0000-000082330000}"/>
    <cellStyle name="Normal 33 6" xfId="14111" xr:uid="{00000000-0005-0000-0000-000083330000}"/>
    <cellStyle name="Normal 33 7" xfId="5356" xr:uid="{00000000-0005-0000-0000-00007C330000}"/>
    <cellStyle name="Normal 34" xfId="2992" xr:uid="{00000000-0005-0000-0000-000050090000}"/>
    <cellStyle name="Normal 34 2" xfId="14112" xr:uid="{00000000-0005-0000-0000-000085330000}"/>
    <cellStyle name="Normal 34 3" xfId="47" xr:uid="{00000000-0005-0000-0000-000022000000}"/>
    <cellStyle name="Normal 34 3 2" xfId="149" xr:uid="{00000000-0005-0000-0000-000022000000}"/>
    <cellStyle name="Normal 34 3 3" xfId="14113" xr:uid="{00000000-0005-0000-0000-000086330000}"/>
    <cellStyle name="Normal 34 4" xfId="14114" xr:uid="{00000000-0005-0000-0000-000087330000}"/>
    <cellStyle name="Normal 34 5" xfId="14115" xr:uid="{00000000-0005-0000-0000-000088330000}"/>
    <cellStyle name="Normal 34 6" xfId="5355" xr:uid="{00000000-0005-0000-0000-000084330000}"/>
    <cellStyle name="Normal 344" xfId="20577" xr:uid="{7CCE755E-DBF6-4654-BF16-91E8B2AFC34A}"/>
    <cellStyle name="Normal 344 6" xfId="20569" xr:uid="{C796EF72-A3AD-49B7-A90F-CDCDC6477B26}"/>
    <cellStyle name="Normal 35" xfId="2989" xr:uid="{00000000-0005-0000-0000-000051090000}"/>
    <cellStyle name="Normal 35 2" xfId="14116" xr:uid="{00000000-0005-0000-0000-00008A330000}"/>
    <cellStyle name="Normal 35 3" xfId="48" xr:uid="{00000000-0005-0000-0000-000023000000}"/>
    <cellStyle name="Normal 35 3 2" xfId="150" xr:uid="{00000000-0005-0000-0000-000023000000}"/>
    <cellStyle name="Normal 35 3 3" xfId="14117" xr:uid="{00000000-0005-0000-0000-00008B330000}"/>
    <cellStyle name="Normal 35 4" xfId="14118" xr:uid="{00000000-0005-0000-0000-00008C330000}"/>
    <cellStyle name="Normal 35 5" xfId="14119" xr:uid="{00000000-0005-0000-0000-00008D330000}"/>
    <cellStyle name="Normal 35 6" xfId="5354" xr:uid="{00000000-0005-0000-0000-000089330000}"/>
    <cellStyle name="Normal 36" xfId="2986" xr:uid="{00000000-0005-0000-0000-000052090000}"/>
    <cellStyle name="Normal 36 2" xfId="14120" xr:uid="{00000000-0005-0000-0000-00008F330000}"/>
    <cellStyle name="Normal 36 3" xfId="14121" xr:uid="{00000000-0005-0000-0000-000090330000}"/>
    <cellStyle name="Normal 36 4" xfId="14122" xr:uid="{00000000-0005-0000-0000-000091330000}"/>
    <cellStyle name="Normal 36 5" xfId="14123" xr:uid="{00000000-0005-0000-0000-000092330000}"/>
    <cellStyle name="Normal 36 6" xfId="5353" xr:uid="{00000000-0005-0000-0000-00008E330000}"/>
    <cellStyle name="Normal 37" xfId="2983" xr:uid="{00000000-0005-0000-0000-000053090000}"/>
    <cellStyle name="Normal 37 2" xfId="14124" xr:uid="{00000000-0005-0000-0000-000094330000}"/>
    <cellStyle name="Normal 37 3" xfId="14125" xr:uid="{00000000-0005-0000-0000-000095330000}"/>
    <cellStyle name="Normal 37 4" xfId="14126" xr:uid="{00000000-0005-0000-0000-000096330000}"/>
    <cellStyle name="Normal 37 5" xfId="14127" xr:uid="{00000000-0005-0000-0000-000097330000}"/>
    <cellStyle name="Normal 37 6" xfId="5352" xr:uid="{00000000-0005-0000-0000-000093330000}"/>
    <cellStyle name="Normal 38" xfId="2980" xr:uid="{00000000-0005-0000-0000-000054090000}"/>
    <cellStyle name="Normal 38 2" xfId="14128" xr:uid="{00000000-0005-0000-0000-000099330000}"/>
    <cellStyle name="Normal 38 3" xfId="32" xr:uid="{00000000-0005-0000-0000-000024000000}"/>
    <cellStyle name="Normal 38 3 2" xfId="134" xr:uid="{00000000-0005-0000-0000-000024000000}"/>
    <cellStyle name="Normal 38 3 3" xfId="14129" xr:uid="{00000000-0005-0000-0000-00009A330000}"/>
    <cellStyle name="Normal 38 4" xfId="14130" xr:uid="{00000000-0005-0000-0000-00009B330000}"/>
    <cellStyle name="Normal 38 5" xfId="14131" xr:uid="{00000000-0005-0000-0000-00009C330000}"/>
    <cellStyle name="Normal 38 6" xfId="5351" xr:uid="{00000000-0005-0000-0000-000098330000}"/>
    <cellStyle name="Normal 39" xfId="2977" xr:uid="{00000000-0005-0000-0000-000055090000}"/>
    <cellStyle name="Normal 39 2" xfId="14132" xr:uid="{00000000-0005-0000-0000-00009E330000}"/>
    <cellStyle name="Normal 39 2 2" xfId="14133" xr:uid="{00000000-0005-0000-0000-00009F330000}"/>
    <cellStyle name="Normal 39 2 2 2" xfId="14134" xr:uid="{00000000-0005-0000-0000-0000A0330000}"/>
    <cellStyle name="Normal 39 2 3" xfId="14135" xr:uid="{00000000-0005-0000-0000-0000A1330000}"/>
    <cellStyle name="Normal 39 3" xfId="33" xr:uid="{00000000-0005-0000-0000-000025000000}"/>
    <cellStyle name="Normal 39 3 2" xfId="135" xr:uid="{00000000-0005-0000-0000-000025000000}"/>
    <cellStyle name="Normal 39 3 3" xfId="14136" xr:uid="{00000000-0005-0000-0000-0000A2330000}"/>
    <cellStyle name="Normal 39 4" xfId="14137" xr:uid="{00000000-0005-0000-0000-0000A3330000}"/>
    <cellStyle name="Normal 39 5" xfId="14138" xr:uid="{00000000-0005-0000-0000-0000A4330000}"/>
    <cellStyle name="Normal 39 6" xfId="14139" xr:uid="{00000000-0005-0000-0000-0000A5330000}"/>
    <cellStyle name="Normal 39 7" xfId="5350" xr:uid="{00000000-0005-0000-0000-00009D330000}"/>
    <cellStyle name="Normal 4" xfId="2460" xr:uid="{00000000-0005-0000-0000-000056090000}"/>
    <cellStyle name="Normal 4 10" xfId="14140" xr:uid="{00000000-0005-0000-0000-0000A7330000}"/>
    <cellStyle name="Normal 4 10 2" xfId="14141" xr:uid="{00000000-0005-0000-0000-0000A8330000}"/>
    <cellStyle name="Normal 4 10 2 2" xfId="14142" xr:uid="{00000000-0005-0000-0000-0000A9330000}"/>
    <cellStyle name="Normal 4 10 2 2 2" xfId="14143" xr:uid="{00000000-0005-0000-0000-0000AA330000}"/>
    <cellStyle name="Normal 4 10 2 2 3" xfId="14144" xr:uid="{00000000-0005-0000-0000-0000AB330000}"/>
    <cellStyle name="Normal 4 10 2 3" xfId="14145" xr:uid="{00000000-0005-0000-0000-0000AC330000}"/>
    <cellStyle name="Normal 4 10 2 4" xfId="14146" xr:uid="{00000000-0005-0000-0000-0000AD330000}"/>
    <cellStyle name="Normal 4 10 2 5" xfId="14147" xr:uid="{00000000-0005-0000-0000-0000AE330000}"/>
    <cellStyle name="Normal 4 10 2 6" xfId="14148" xr:uid="{00000000-0005-0000-0000-0000AF330000}"/>
    <cellStyle name="Normal 4 10 3" xfId="14149" xr:uid="{00000000-0005-0000-0000-0000B0330000}"/>
    <cellStyle name="Normal 4 10 3 2" xfId="14150" xr:uid="{00000000-0005-0000-0000-0000B1330000}"/>
    <cellStyle name="Normal 4 10 3 3" xfId="14151" xr:uid="{00000000-0005-0000-0000-0000B2330000}"/>
    <cellStyle name="Normal 4 10 4" xfId="14152" xr:uid="{00000000-0005-0000-0000-0000B3330000}"/>
    <cellStyle name="Normal 4 10 5" xfId="14153" xr:uid="{00000000-0005-0000-0000-0000B4330000}"/>
    <cellStyle name="Normal 4 10 6" xfId="14154" xr:uid="{00000000-0005-0000-0000-0000B5330000}"/>
    <cellStyle name="Normal 4 10 7" xfId="14155" xr:uid="{00000000-0005-0000-0000-0000B6330000}"/>
    <cellStyle name="Normal 4 11" xfId="14156" xr:uid="{00000000-0005-0000-0000-0000B7330000}"/>
    <cellStyle name="Normal 4 11 2" xfId="14157" xr:uid="{00000000-0005-0000-0000-0000B8330000}"/>
    <cellStyle name="Normal 4 11 2 2" xfId="14158" xr:uid="{00000000-0005-0000-0000-0000B9330000}"/>
    <cellStyle name="Normal 4 11 2 2 2" xfId="14159" xr:uid="{00000000-0005-0000-0000-0000BA330000}"/>
    <cellStyle name="Normal 4 11 2 2 3" xfId="14160" xr:uid="{00000000-0005-0000-0000-0000BB330000}"/>
    <cellStyle name="Normal 4 11 2 3" xfId="14161" xr:uid="{00000000-0005-0000-0000-0000BC330000}"/>
    <cellStyle name="Normal 4 11 2 4" xfId="14162" xr:uid="{00000000-0005-0000-0000-0000BD330000}"/>
    <cellStyle name="Normal 4 11 2 5" xfId="14163" xr:uid="{00000000-0005-0000-0000-0000BE330000}"/>
    <cellStyle name="Normal 4 11 2 6" xfId="14164" xr:uid="{00000000-0005-0000-0000-0000BF330000}"/>
    <cellStyle name="Normal 4 11 3" xfId="14165" xr:uid="{00000000-0005-0000-0000-0000C0330000}"/>
    <cellStyle name="Normal 4 11 3 2" xfId="14166" xr:uid="{00000000-0005-0000-0000-0000C1330000}"/>
    <cellStyle name="Normal 4 11 3 3" xfId="14167" xr:uid="{00000000-0005-0000-0000-0000C2330000}"/>
    <cellStyle name="Normal 4 11 4" xfId="14168" xr:uid="{00000000-0005-0000-0000-0000C3330000}"/>
    <cellStyle name="Normal 4 11 5" xfId="14169" xr:uid="{00000000-0005-0000-0000-0000C4330000}"/>
    <cellStyle name="Normal 4 11 6" xfId="14170" xr:uid="{00000000-0005-0000-0000-0000C5330000}"/>
    <cellStyle name="Normal 4 11 7" xfId="14171" xr:uid="{00000000-0005-0000-0000-0000C6330000}"/>
    <cellStyle name="Normal 4 12" xfId="14172" xr:uid="{00000000-0005-0000-0000-0000C7330000}"/>
    <cellStyle name="Normal 4 12 2" xfId="14173" xr:uid="{00000000-0005-0000-0000-0000C8330000}"/>
    <cellStyle name="Normal 4 12 2 2" xfId="14174" xr:uid="{00000000-0005-0000-0000-0000C9330000}"/>
    <cellStyle name="Normal 4 12 2 2 2" xfId="14175" xr:uid="{00000000-0005-0000-0000-0000CA330000}"/>
    <cellStyle name="Normal 4 12 2 2 3" xfId="14176" xr:uid="{00000000-0005-0000-0000-0000CB330000}"/>
    <cellStyle name="Normal 4 12 2 3" xfId="14177" xr:uid="{00000000-0005-0000-0000-0000CC330000}"/>
    <cellStyle name="Normal 4 12 2 4" xfId="14178" xr:uid="{00000000-0005-0000-0000-0000CD330000}"/>
    <cellStyle name="Normal 4 12 2 5" xfId="14179" xr:uid="{00000000-0005-0000-0000-0000CE330000}"/>
    <cellStyle name="Normal 4 12 2 6" xfId="14180" xr:uid="{00000000-0005-0000-0000-0000CF330000}"/>
    <cellStyle name="Normal 4 12 3" xfId="14181" xr:uid="{00000000-0005-0000-0000-0000D0330000}"/>
    <cellStyle name="Normal 4 12 3 2" xfId="14182" xr:uid="{00000000-0005-0000-0000-0000D1330000}"/>
    <cellStyle name="Normal 4 12 3 3" xfId="14183" xr:uid="{00000000-0005-0000-0000-0000D2330000}"/>
    <cellStyle name="Normal 4 12 4" xfId="14184" xr:uid="{00000000-0005-0000-0000-0000D3330000}"/>
    <cellStyle name="Normal 4 12 5" xfId="14185" xr:uid="{00000000-0005-0000-0000-0000D4330000}"/>
    <cellStyle name="Normal 4 12 6" xfId="14186" xr:uid="{00000000-0005-0000-0000-0000D5330000}"/>
    <cellStyle name="Normal 4 12 7" xfId="14187" xr:uid="{00000000-0005-0000-0000-0000D6330000}"/>
    <cellStyle name="Normal 4 13" xfId="14188" xr:uid="{00000000-0005-0000-0000-0000D7330000}"/>
    <cellStyle name="Normal 4 13 2" xfId="14189" xr:uid="{00000000-0005-0000-0000-0000D8330000}"/>
    <cellStyle name="Normal 4 13 2 2" xfId="14190" xr:uid="{00000000-0005-0000-0000-0000D9330000}"/>
    <cellStyle name="Normal 4 13 2 3" xfId="14191" xr:uid="{00000000-0005-0000-0000-0000DA330000}"/>
    <cellStyle name="Normal 4 13 3" xfId="14192" xr:uid="{00000000-0005-0000-0000-0000DB330000}"/>
    <cellStyle name="Normal 4 13 4" xfId="14193" xr:uid="{00000000-0005-0000-0000-0000DC330000}"/>
    <cellStyle name="Normal 4 13 5" xfId="14194" xr:uid="{00000000-0005-0000-0000-0000DD330000}"/>
    <cellStyle name="Normal 4 13 6" xfId="14195" xr:uid="{00000000-0005-0000-0000-0000DE330000}"/>
    <cellStyle name="Normal 4 14" xfId="14196" xr:uid="{00000000-0005-0000-0000-0000DF330000}"/>
    <cellStyle name="Normal 4 14 2" xfId="14197" xr:uid="{00000000-0005-0000-0000-0000E0330000}"/>
    <cellStyle name="Normal 4 14 2 2" xfId="14198" xr:uid="{00000000-0005-0000-0000-0000E1330000}"/>
    <cellStyle name="Normal 4 14 2 3" xfId="14199" xr:uid="{00000000-0005-0000-0000-0000E2330000}"/>
    <cellStyle name="Normal 4 14 3" xfId="14200" xr:uid="{00000000-0005-0000-0000-0000E3330000}"/>
    <cellStyle name="Normal 4 14 4" xfId="14201" xr:uid="{00000000-0005-0000-0000-0000E4330000}"/>
    <cellStyle name="Normal 4 14 5" xfId="14202" xr:uid="{00000000-0005-0000-0000-0000E5330000}"/>
    <cellStyle name="Normal 4 14 6" xfId="14203" xr:uid="{00000000-0005-0000-0000-0000E6330000}"/>
    <cellStyle name="Normal 4 15" xfId="14204" xr:uid="{00000000-0005-0000-0000-0000E7330000}"/>
    <cellStyle name="Normal 4 15 2" xfId="14205" xr:uid="{00000000-0005-0000-0000-0000E8330000}"/>
    <cellStyle name="Normal 4 15 2 2" xfId="14206" xr:uid="{00000000-0005-0000-0000-0000E9330000}"/>
    <cellStyle name="Normal 4 15 2 3" xfId="14207" xr:uid="{00000000-0005-0000-0000-0000EA330000}"/>
    <cellStyle name="Normal 4 15 3" xfId="14208" xr:uid="{00000000-0005-0000-0000-0000EB330000}"/>
    <cellStyle name="Normal 4 15 3 2" xfId="14209" xr:uid="{00000000-0005-0000-0000-0000EC330000}"/>
    <cellStyle name="Normal 4 15 4" xfId="14210" xr:uid="{00000000-0005-0000-0000-0000ED330000}"/>
    <cellStyle name="Normal 4 16" xfId="14211" xr:uid="{00000000-0005-0000-0000-0000EE330000}"/>
    <cellStyle name="Normal 4 16 2" xfId="14212" xr:uid="{00000000-0005-0000-0000-0000EF330000}"/>
    <cellStyle name="Normal 4 16 3" xfId="14213" xr:uid="{00000000-0005-0000-0000-0000F0330000}"/>
    <cellStyle name="Normal 4 17" xfId="14214" xr:uid="{00000000-0005-0000-0000-0000F1330000}"/>
    <cellStyle name="Normal 4 17 2" xfId="14215" xr:uid="{00000000-0005-0000-0000-0000F2330000}"/>
    <cellStyle name="Normal 4 17 3" xfId="14216" xr:uid="{00000000-0005-0000-0000-0000F3330000}"/>
    <cellStyle name="Normal 4 18" xfId="14217" xr:uid="{00000000-0005-0000-0000-0000F4330000}"/>
    <cellStyle name="Normal 4 18 2" xfId="14218" xr:uid="{00000000-0005-0000-0000-0000F5330000}"/>
    <cellStyle name="Normal 4 19" xfId="14219" xr:uid="{00000000-0005-0000-0000-0000F6330000}"/>
    <cellStyle name="Normal 4 2" xfId="2461" xr:uid="{00000000-0005-0000-0000-000057090000}"/>
    <cellStyle name="Normal 4 2 10" xfId="14220" xr:uid="{00000000-0005-0000-0000-0000F8330000}"/>
    <cellStyle name="Normal 4 2 11" xfId="14221" xr:uid="{00000000-0005-0000-0000-0000F9330000}"/>
    <cellStyle name="Normal 4 2 12" xfId="14222" xr:uid="{00000000-0005-0000-0000-0000FA330000}"/>
    <cellStyle name="Normal 4 2 13" xfId="14223" xr:uid="{00000000-0005-0000-0000-0000FB330000}"/>
    <cellStyle name="Normal 4 2 2" xfId="2462" xr:uid="{00000000-0005-0000-0000-000058090000}"/>
    <cellStyle name="Normal 4 2 2 2" xfId="14224" xr:uid="{00000000-0005-0000-0000-0000FD330000}"/>
    <cellStyle name="Normal 4 2 2 2 2" xfId="14225" xr:uid="{00000000-0005-0000-0000-0000FE330000}"/>
    <cellStyle name="Normal 4 2 2 3" xfId="14226" xr:uid="{00000000-0005-0000-0000-0000FF330000}"/>
    <cellStyle name="Normal 4 2 2 3 2" xfId="14227" xr:uid="{00000000-0005-0000-0000-000000340000}"/>
    <cellStyle name="Normal 4 2 2 4" xfId="14228" xr:uid="{00000000-0005-0000-0000-000001340000}"/>
    <cellStyle name="Normal 4 2 2 5" xfId="14229" xr:uid="{00000000-0005-0000-0000-000002340000}"/>
    <cellStyle name="Normal 4 2 2 6" xfId="14230" xr:uid="{00000000-0005-0000-0000-000003340000}"/>
    <cellStyle name="Normal 4 2 3" xfId="2890" xr:uid="{00000000-0005-0000-0000-000059090000}"/>
    <cellStyle name="Normal 4 2 3 2" xfId="14232" xr:uid="{00000000-0005-0000-0000-000005340000}"/>
    <cellStyle name="Normal 4 2 3 2 2" xfId="14233" xr:uid="{00000000-0005-0000-0000-000006340000}"/>
    <cellStyle name="Normal 4 2 3 2 2 2" xfId="14234" xr:uid="{00000000-0005-0000-0000-000007340000}"/>
    <cellStyle name="Normal 4 2 3 2 2 3" xfId="14235" xr:uid="{00000000-0005-0000-0000-000008340000}"/>
    <cellStyle name="Normal 4 2 3 2 3" xfId="14236" xr:uid="{00000000-0005-0000-0000-000009340000}"/>
    <cellStyle name="Normal 4 2 3 2 4" xfId="14237" xr:uid="{00000000-0005-0000-0000-00000A340000}"/>
    <cellStyle name="Normal 4 2 3 2 5" xfId="14238" xr:uid="{00000000-0005-0000-0000-00000B340000}"/>
    <cellStyle name="Normal 4 2 3 3" xfId="14239" xr:uid="{00000000-0005-0000-0000-00000C340000}"/>
    <cellStyle name="Normal 4 2 3 3 2" xfId="14240" xr:uid="{00000000-0005-0000-0000-00000D340000}"/>
    <cellStyle name="Normal 4 2 3 3 3" xfId="14241" xr:uid="{00000000-0005-0000-0000-00000E340000}"/>
    <cellStyle name="Normal 4 2 3 4" xfId="14242" xr:uid="{00000000-0005-0000-0000-00000F340000}"/>
    <cellStyle name="Normal 4 2 3 5" xfId="14243" xr:uid="{00000000-0005-0000-0000-000010340000}"/>
    <cellStyle name="Normal 4 2 3 6" xfId="14244" xr:uid="{00000000-0005-0000-0000-000011340000}"/>
    <cellStyle name="Normal 4 2 3 7" xfId="14245" xr:uid="{00000000-0005-0000-0000-000012340000}"/>
    <cellStyle name="Normal 4 2 3 8" xfId="14231" xr:uid="{00000000-0005-0000-0000-000004340000}"/>
    <cellStyle name="Normal 4 2 4" xfId="2948" xr:uid="{00000000-0005-0000-0000-00005A090000}"/>
    <cellStyle name="Normal 4 2 4 2" xfId="14247" xr:uid="{00000000-0005-0000-0000-000014340000}"/>
    <cellStyle name="Normal 4 2 4 2 2" xfId="14248" xr:uid="{00000000-0005-0000-0000-000015340000}"/>
    <cellStyle name="Normal 4 2 4 3" xfId="14249" xr:uid="{00000000-0005-0000-0000-000016340000}"/>
    <cellStyle name="Normal 4 2 4 4" xfId="14250" xr:uid="{00000000-0005-0000-0000-000017340000}"/>
    <cellStyle name="Normal 4 2 4 5" xfId="14251" xr:uid="{00000000-0005-0000-0000-000018340000}"/>
    <cellStyle name="Normal 4 2 4 6" xfId="14246" xr:uid="{00000000-0005-0000-0000-000013340000}"/>
    <cellStyle name="Normal 4 2 5" xfId="14252" xr:uid="{00000000-0005-0000-0000-000019340000}"/>
    <cellStyle name="Normal 4 2 5 2" xfId="14253" xr:uid="{00000000-0005-0000-0000-00001A340000}"/>
    <cellStyle name="Normal 4 2 5 2 2" xfId="14254" xr:uid="{00000000-0005-0000-0000-00001B340000}"/>
    <cellStyle name="Normal 4 2 5 3" xfId="14255" xr:uid="{00000000-0005-0000-0000-00001C340000}"/>
    <cellStyle name="Normal 4 2 5 4" xfId="14256" xr:uid="{00000000-0005-0000-0000-00001D340000}"/>
    <cellStyle name="Normal 4 2 5 5" xfId="14257" xr:uid="{00000000-0005-0000-0000-00001E340000}"/>
    <cellStyle name="Normal 4 2 6" xfId="14258" xr:uid="{00000000-0005-0000-0000-00001F340000}"/>
    <cellStyle name="Normal 4 2 6 2" xfId="14259" xr:uid="{00000000-0005-0000-0000-000020340000}"/>
    <cellStyle name="Normal 4 2 6 3" xfId="14260" xr:uid="{00000000-0005-0000-0000-000021340000}"/>
    <cellStyle name="Normal 4 2 7" xfId="14261" xr:uid="{00000000-0005-0000-0000-000022340000}"/>
    <cellStyle name="Normal 4 2 7 2" xfId="14262" xr:uid="{00000000-0005-0000-0000-000023340000}"/>
    <cellStyle name="Normal 4 2 8" xfId="14263" xr:uid="{00000000-0005-0000-0000-000024340000}"/>
    <cellStyle name="Normal 4 2 9" xfId="14264" xr:uid="{00000000-0005-0000-0000-000025340000}"/>
    <cellStyle name="Normal 4 2_App b.3 Unspent_" xfId="2463" xr:uid="{00000000-0005-0000-0000-00005B090000}"/>
    <cellStyle name="Normal 4 3" xfId="2464" xr:uid="{00000000-0005-0000-0000-00005C090000}"/>
    <cellStyle name="Normal 4 3 2" xfId="14265" xr:uid="{00000000-0005-0000-0000-000027340000}"/>
    <cellStyle name="Normal 4 3 2 2" xfId="14266" xr:uid="{00000000-0005-0000-0000-000028340000}"/>
    <cellStyle name="Normal 4 3 2 2 2" xfId="14267" xr:uid="{00000000-0005-0000-0000-000029340000}"/>
    <cellStyle name="Normal 4 3 2 2 2 2" xfId="14268" xr:uid="{00000000-0005-0000-0000-00002A340000}"/>
    <cellStyle name="Normal 4 3 2 2 2 3" xfId="14269" xr:uid="{00000000-0005-0000-0000-00002B340000}"/>
    <cellStyle name="Normal 4 3 2 2 2 4" xfId="14270" xr:uid="{00000000-0005-0000-0000-00002C340000}"/>
    <cellStyle name="Normal 4 3 2 2 3" xfId="14271" xr:uid="{00000000-0005-0000-0000-00002D340000}"/>
    <cellStyle name="Normal 4 3 2 2 4" xfId="14272" xr:uid="{00000000-0005-0000-0000-00002E340000}"/>
    <cellStyle name="Normal 4 3 2 2 5" xfId="14273" xr:uid="{00000000-0005-0000-0000-00002F340000}"/>
    <cellStyle name="Normal 4 3 2 2 6" xfId="14274" xr:uid="{00000000-0005-0000-0000-000030340000}"/>
    <cellStyle name="Normal 4 3 2 3" xfId="14275" xr:uid="{00000000-0005-0000-0000-000031340000}"/>
    <cellStyle name="Normal 4 3 2 3 2" xfId="14276" xr:uid="{00000000-0005-0000-0000-000032340000}"/>
    <cellStyle name="Normal 4 3 2 3 3" xfId="14277" xr:uid="{00000000-0005-0000-0000-000033340000}"/>
    <cellStyle name="Normal 4 3 2 4" xfId="14278" xr:uid="{00000000-0005-0000-0000-000034340000}"/>
    <cellStyle name="Normal 4 3 2 4 2" xfId="14279" xr:uid="{00000000-0005-0000-0000-000035340000}"/>
    <cellStyle name="Normal 4 3 2 5" xfId="14280" xr:uid="{00000000-0005-0000-0000-000036340000}"/>
    <cellStyle name="Normal 4 3 3" xfId="14281" xr:uid="{00000000-0005-0000-0000-000037340000}"/>
    <cellStyle name="Normal 4 3 3 2" xfId="14282" xr:uid="{00000000-0005-0000-0000-000038340000}"/>
    <cellStyle name="Normal 4 3 3 3" xfId="14283" xr:uid="{00000000-0005-0000-0000-000039340000}"/>
    <cellStyle name="Normal 4 3 4" xfId="14284" xr:uid="{00000000-0005-0000-0000-00003A340000}"/>
    <cellStyle name="Normal 4 3 4 2" xfId="14285" xr:uid="{00000000-0005-0000-0000-00003B340000}"/>
    <cellStyle name="Normal 4 3 5" xfId="14286" xr:uid="{00000000-0005-0000-0000-00003C340000}"/>
    <cellStyle name="Normal 4 3 6" xfId="14287" xr:uid="{00000000-0005-0000-0000-00003D340000}"/>
    <cellStyle name="Normal 4 4" xfId="2465" xr:uid="{00000000-0005-0000-0000-00005D090000}"/>
    <cellStyle name="Normal 4 4 10" xfId="14288" xr:uid="{00000000-0005-0000-0000-00003F340000}"/>
    <cellStyle name="Normal 4 4 2" xfId="2891" xr:uid="{00000000-0005-0000-0000-00005E090000}"/>
    <cellStyle name="Normal 4 4 2 2" xfId="14290" xr:uid="{00000000-0005-0000-0000-000041340000}"/>
    <cellStyle name="Normal 4 4 2 3" xfId="14291" xr:uid="{00000000-0005-0000-0000-000042340000}"/>
    <cellStyle name="Normal 4 4 2 4" xfId="14289" xr:uid="{00000000-0005-0000-0000-000040340000}"/>
    <cellStyle name="Normal 4 4 3" xfId="2949" xr:uid="{00000000-0005-0000-0000-00005F090000}"/>
    <cellStyle name="Normal 4 4 3 2" xfId="14292" xr:uid="{00000000-0005-0000-0000-000043340000}"/>
    <cellStyle name="Normal 4 4 4" xfId="14293" xr:uid="{00000000-0005-0000-0000-000044340000}"/>
    <cellStyle name="Normal 4 4 4 2" xfId="14294" xr:uid="{00000000-0005-0000-0000-000045340000}"/>
    <cellStyle name="Normal 4 4 5" xfId="14295" xr:uid="{00000000-0005-0000-0000-000046340000}"/>
    <cellStyle name="Normal 4 4 5 2" xfId="14296" xr:uid="{00000000-0005-0000-0000-000047340000}"/>
    <cellStyle name="Normal 4 4 6" xfId="14297" xr:uid="{00000000-0005-0000-0000-000048340000}"/>
    <cellStyle name="Normal 4 4 7" xfId="14298" xr:uid="{00000000-0005-0000-0000-000049340000}"/>
    <cellStyle name="Normal 4 4 8" xfId="14299" xr:uid="{00000000-0005-0000-0000-00004A340000}"/>
    <cellStyle name="Normal 4 4 9" xfId="14300" xr:uid="{00000000-0005-0000-0000-00004B340000}"/>
    <cellStyle name="Normal 4 5" xfId="2466" xr:uid="{00000000-0005-0000-0000-000060090000}"/>
    <cellStyle name="Normal 4 5 2" xfId="14301" xr:uid="{00000000-0005-0000-0000-00004D340000}"/>
    <cellStyle name="Normal 4 5 2 2" xfId="14302" xr:uid="{00000000-0005-0000-0000-00004E340000}"/>
    <cellStyle name="Normal 4 5 3" xfId="14303" xr:uid="{00000000-0005-0000-0000-00004F340000}"/>
    <cellStyle name="Normal 4 5 4" xfId="14304" xr:uid="{00000000-0005-0000-0000-000050340000}"/>
    <cellStyle name="Normal 4 6" xfId="14305" xr:uid="{00000000-0005-0000-0000-000051340000}"/>
    <cellStyle name="Normal 4 6 10" xfId="14306" xr:uid="{00000000-0005-0000-0000-000052340000}"/>
    <cellStyle name="Normal 4 6 11" xfId="14307" xr:uid="{00000000-0005-0000-0000-000053340000}"/>
    <cellStyle name="Normal 4 6 2" xfId="14308" xr:uid="{00000000-0005-0000-0000-000054340000}"/>
    <cellStyle name="Normal 4 6 2 10" xfId="14309" xr:uid="{00000000-0005-0000-0000-000055340000}"/>
    <cellStyle name="Normal 4 6 2 2" xfId="14310" xr:uid="{00000000-0005-0000-0000-000056340000}"/>
    <cellStyle name="Normal 4 6 2 2 2" xfId="14311" xr:uid="{00000000-0005-0000-0000-000057340000}"/>
    <cellStyle name="Normal 4 6 2 2 2 2" xfId="14312" xr:uid="{00000000-0005-0000-0000-000058340000}"/>
    <cellStyle name="Normal 4 6 2 2 2 2 2" xfId="14313" xr:uid="{00000000-0005-0000-0000-000059340000}"/>
    <cellStyle name="Normal 4 6 2 2 2 2 2 2" xfId="14314" xr:uid="{00000000-0005-0000-0000-00005A340000}"/>
    <cellStyle name="Normal 4 6 2 2 2 2 2 3" xfId="14315" xr:uid="{00000000-0005-0000-0000-00005B340000}"/>
    <cellStyle name="Normal 4 6 2 2 2 2 3" xfId="14316" xr:uid="{00000000-0005-0000-0000-00005C340000}"/>
    <cellStyle name="Normal 4 6 2 2 2 2 4" xfId="14317" xr:uid="{00000000-0005-0000-0000-00005D340000}"/>
    <cellStyle name="Normal 4 6 2 2 2 2 5" xfId="14318" xr:uid="{00000000-0005-0000-0000-00005E340000}"/>
    <cellStyle name="Normal 4 6 2 2 2 2 6" xfId="14319" xr:uid="{00000000-0005-0000-0000-00005F340000}"/>
    <cellStyle name="Normal 4 6 2 2 2 3" xfId="14320" xr:uid="{00000000-0005-0000-0000-000060340000}"/>
    <cellStyle name="Normal 4 6 2 2 2 3 2" xfId="14321" xr:uid="{00000000-0005-0000-0000-000061340000}"/>
    <cellStyle name="Normal 4 6 2 2 2 3 2 2" xfId="14322" xr:uid="{00000000-0005-0000-0000-000062340000}"/>
    <cellStyle name="Normal 4 6 2 2 2 3 2 3" xfId="14323" xr:uid="{00000000-0005-0000-0000-000063340000}"/>
    <cellStyle name="Normal 4 6 2 2 2 3 3" xfId="14324" xr:uid="{00000000-0005-0000-0000-000064340000}"/>
    <cellStyle name="Normal 4 6 2 2 2 3 3 2" xfId="14325" xr:uid="{00000000-0005-0000-0000-000065340000}"/>
    <cellStyle name="Normal 4 6 2 2 2 3 4" xfId="14326" xr:uid="{00000000-0005-0000-0000-000066340000}"/>
    <cellStyle name="Normal 4 6 2 2 2 4" xfId="14327" xr:uid="{00000000-0005-0000-0000-000067340000}"/>
    <cellStyle name="Normal 4 6 2 2 2 4 2" xfId="14328" xr:uid="{00000000-0005-0000-0000-000068340000}"/>
    <cellStyle name="Normal 4 6 2 2 2 4 3" xfId="14329" xr:uid="{00000000-0005-0000-0000-000069340000}"/>
    <cellStyle name="Normal 4 6 2 2 2 5" xfId="14330" xr:uid="{00000000-0005-0000-0000-00006A340000}"/>
    <cellStyle name="Normal 4 6 2 2 2 6" xfId="14331" xr:uid="{00000000-0005-0000-0000-00006B340000}"/>
    <cellStyle name="Normal 4 6 2 2 2 7" xfId="14332" xr:uid="{00000000-0005-0000-0000-00006C340000}"/>
    <cellStyle name="Normal 4 6 2 2 2 8" xfId="14333" xr:uid="{00000000-0005-0000-0000-00006D340000}"/>
    <cellStyle name="Normal 4 6 2 2 3" xfId="14334" xr:uid="{00000000-0005-0000-0000-00006E340000}"/>
    <cellStyle name="Normal 4 6 2 2 3 2" xfId="14335" xr:uid="{00000000-0005-0000-0000-00006F340000}"/>
    <cellStyle name="Normal 4 6 2 2 3 2 2" xfId="14336" xr:uid="{00000000-0005-0000-0000-000070340000}"/>
    <cellStyle name="Normal 4 6 2 2 3 2 3" xfId="14337" xr:uid="{00000000-0005-0000-0000-000071340000}"/>
    <cellStyle name="Normal 4 6 2 2 3 3" xfId="14338" xr:uid="{00000000-0005-0000-0000-000072340000}"/>
    <cellStyle name="Normal 4 6 2 2 3 4" xfId="14339" xr:uid="{00000000-0005-0000-0000-000073340000}"/>
    <cellStyle name="Normal 4 6 2 2 3 5" xfId="14340" xr:uid="{00000000-0005-0000-0000-000074340000}"/>
    <cellStyle name="Normal 4 6 2 2 3 6" xfId="14341" xr:uid="{00000000-0005-0000-0000-000075340000}"/>
    <cellStyle name="Normal 4 6 2 2 4" xfId="14342" xr:uid="{00000000-0005-0000-0000-000076340000}"/>
    <cellStyle name="Normal 4 6 2 2 4 2" xfId="14343" xr:uid="{00000000-0005-0000-0000-000077340000}"/>
    <cellStyle name="Normal 4 6 2 2 4 2 2" xfId="14344" xr:uid="{00000000-0005-0000-0000-000078340000}"/>
    <cellStyle name="Normal 4 6 2 2 4 2 3" xfId="14345" xr:uid="{00000000-0005-0000-0000-000079340000}"/>
    <cellStyle name="Normal 4 6 2 2 4 3" xfId="14346" xr:uid="{00000000-0005-0000-0000-00007A340000}"/>
    <cellStyle name="Normal 4 6 2 2 4 3 2" xfId="14347" xr:uid="{00000000-0005-0000-0000-00007B340000}"/>
    <cellStyle name="Normal 4 6 2 2 4 4" xfId="14348" xr:uid="{00000000-0005-0000-0000-00007C340000}"/>
    <cellStyle name="Normal 4 6 2 2 5" xfId="14349" xr:uid="{00000000-0005-0000-0000-00007D340000}"/>
    <cellStyle name="Normal 4 6 2 2 5 2" xfId="14350" xr:uid="{00000000-0005-0000-0000-00007E340000}"/>
    <cellStyle name="Normal 4 6 2 2 5 3" xfId="14351" xr:uid="{00000000-0005-0000-0000-00007F340000}"/>
    <cellStyle name="Normal 4 6 2 2 6" xfId="14352" xr:uid="{00000000-0005-0000-0000-000080340000}"/>
    <cellStyle name="Normal 4 6 2 2 7" xfId="14353" xr:uid="{00000000-0005-0000-0000-000081340000}"/>
    <cellStyle name="Normal 4 6 2 2 8" xfId="14354" xr:uid="{00000000-0005-0000-0000-000082340000}"/>
    <cellStyle name="Normal 4 6 2 2 9" xfId="14355" xr:uid="{00000000-0005-0000-0000-000083340000}"/>
    <cellStyle name="Normal 4 6 2 3" xfId="14356" xr:uid="{00000000-0005-0000-0000-000084340000}"/>
    <cellStyle name="Normal 4 6 2 3 2" xfId="14357" xr:uid="{00000000-0005-0000-0000-000085340000}"/>
    <cellStyle name="Normal 4 6 2 3 2 2" xfId="14358" xr:uid="{00000000-0005-0000-0000-000086340000}"/>
    <cellStyle name="Normal 4 6 2 3 2 2 2" xfId="14359" xr:uid="{00000000-0005-0000-0000-000087340000}"/>
    <cellStyle name="Normal 4 6 2 3 2 2 3" xfId="14360" xr:uid="{00000000-0005-0000-0000-000088340000}"/>
    <cellStyle name="Normal 4 6 2 3 2 2 4" xfId="14361" xr:uid="{00000000-0005-0000-0000-000089340000}"/>
    <cellStyle name="Normal 4 6 2 3 2 3" xfId="14362" xr:uid="{00000000-0005-0000-0000-00008A340000}"/>
    <cellStyle name="Normal 4 6 2 3 2 4" xfId="14363" xr:uid="{00000000-0005-0000-0000-00008B340000}"/>
    <cellStyle name="Normal 4 6 2 3 2 5" xfId="14364" xr:uid="{00000000-0005-0000-0000-00008C340000}"/>
    <cellStyle name="Normal 4 6 2 3 2 6" xfId="14365" xr:uid="{00000000-0005-0000-0000-00008D340000}"/>
    <cellStyle name="Normal 4 6 2 3 3" xfId="14366" xr:uid="{00000000-0005-0000-0000-00008E340000}"/>
    <cellStyle name="Normal 4 6 2 3 3 2" xfId="14367" xr:uid="{00000000-0005-0000-0000-00008F340000}"/>
    <cellStyle name="Normal 4 6 2 3 3 2 2" xfId="14368" xr:uid="{00000000-0005-0000-0000-000090340000}"/>
    <cellStyle name="Normal 4 6 2 3 3 2 3" xfId="14369" xr:uid="{00000000-0005-0000-0000-000091340000}"/>
    <cellStyle name="Normal 4 6 2 3 3 3" xfId="14370" xr:uid="{00000000-0005-0000-0000-000092340000}"/>
    <cellStyle name="Normal 4 6 2 3 3 4" xfId="14371" xr:uid="{00000000-0005-0000-0000-000093340000}"/>
    <cellStyle name="Normal 4 6 2 3 3 5" xfId="14372" xr:uid="{00000000-0005-0000-0000-000094340000}"/>
    <cellStyle name="Normal 4 6 2 3 3 6" xfId="14373" xr:uid="{00000000-0005-0000-0000-000095340000}"/>
    <cellStyle name="Normal 4 6 2 3 4" xfId="14374" xr:uid="{00000000-0005-0000-0000-000096340000}"/>
    <cellStyle name="Normal 4 6 2 3 4 2" xfId="14375" xr:uid="{00000000-0005-0000-0000-000097340000}"/>
    <cellStyle name="Normal 4 6 2 3 4 3" xfId="14376" xr:uid="{00000000-0005-0000-0000-000098340000}"/>
    <cellStyle name="Normal 4 6 2 3 5" xfId="14377" xr:uid="{00000000-0005-0000-0000-000099340000}"/>
    <cellStyle name="Normal 4 6 2 3 6" xfId="14378" xr:uid="{00000000-0005-0000-0000-00009A340000}"/>
    <cellStyle name="Normal 4 6 2 3 7" xfId="14379" xr:uid="{00000000-0005-0000-0000-00009B340000}"/>
    <cellStyle name="Normal 4 6 2 3 8" xfId="14380" xr:uid="{00000000-0005-0000-0000-00009C340000}"/>
    <cellStyle name="Normal 4 6 2 4" xfId="14381" xr:uid="{00000000-0005-0000-0000-00009D340000}"/>
    <cellStyle name="Normal 4 6 2 4 2" xfId="14382" xr:uid="{00000000-0005-0000-0000-00009E340000}"/>
    <cellStyle name="Normal 4 6 2 4 2 2" xfId="14383" xr:uid="{00000000-0005-0000-0000-00009F340000}"/>
    <cellStyle name="Normal 4 6 2 4 2 3" xfId="14384" xr:uid="{00000000-0005-0000-0000-0000A0340000}"/>
    <cellStyle name="Normal 4 6 2 4 2 4" xfId="14385" xr:uid="{00000000-0005-0000-0000-0000A1340000}"/>
    <cellStyle name="Normal 4 6 2 4 3" xfId="14386" xr:uid="{00000000-0005-0000-0000-0000A2340000}"/>
    <cellStyle name="Normal 4 6 2 4 4" xfId="14387" xr:uid="{00000000-0005-0000-0000-0000A3340000}"/>
    <cellStyle name="Normal 4 6 2 4 5" xfId="14388" xr:uid="{00000000-0005-0000-0000-0000A4340000}"/>
    <cellStyle name="Normal 4 6 2 4 6" xfId="14389" xr:uid="{00000000-0005-0000-0000-0000A5340000}"/>
    <cellStyle name="Normal 4 6 2 5" xfId="14390" xr:uid="{00000000-0005-0000-0000-0000A6340000}"/>
    <cellStyle name="Normal 4 6 2 5 2" xfId="14391" xr:uid="{00000000-0005-0000-0000-0000A7340000}"/>
    <cellStyle name="Normal 4 6 2 5 2 2" xfId="14392" xr:uid="{00000000-0005-0000-0000-0000A8340000}"/>
    <cellStyle name="Normal 4 6 2 5 2 3" xfId="14393" xr:uid="{00000000-0005-0000-0000-0000A9340000}"/>
    <cellStyle name="Normal 4 6 2 5 3" xfId="14394" xr:uid="{00000000-0005-0000-0000-0000AA340000}"/>
    <cellStyle name="Normal 4 6 2 5 4" xfId="14395" xr:uid="{00000000-0005-0000-0000-0000AB340000}"/>
    <cellStyle name="Normal 4 6 2 5 5" xfId="14396" xr:uid="{00000000-0005-0000-0000-0000AC340000}"/>
    <cellStyle name="Normal 4 6 2 5 6" xfId="14397" xr:uid="{00000000-0005-0000-0000-0000AD340000}"/>
    <cellStyle name="Normal 4 6 2 6" xfId="14398" xr:uid="{00000000-0005-0000-0000-0000AE340000}"/>
    <cellStyle name="Normal 4 6 2 6 2" xfId="14399" xr:uid="{00000000-0005-0000-0000-0000AF340000}"/>
    <cellStyle name="Normal 4 6 2 6 3" xfId="14400" xr:uid="{00000000-0005-0000-0000-0000B0340000}"/>
    <cellStyle name="Normal 4 6 2 7" xfId="14401" xr:uid="{00000000-0005-0000-0000-0000B1340000}"/>
    <cellStyle name="Normal 4 6 2 8" xfId="14402" xr:uid="{00000000-0005-0000-0000-0000B2340000}"/>
    <cellStyle name="Normal 4 6 2 9" xfId="14403" xr:uid="{00000000-0005-0000-0000-0000B3340000}"/>
    <cellStyle name="Normal 4 6 3" xfId="14404" xr:uid="{00000000-0005-0000-0000-0000B4340000}"/>
    <cellStyle name="Normal 4 6 3 2" xfId="14405" xr:uid="{00000000-0005-0000-0000-0000B5340000}"/>
    <cellStyle name="Normal 4 6 3 2 2" xfId="14406" xr:uid="{00000000-0005-0000-0000-0000B6340000}"/>
    <cellStyle name="Normal 4 6 3 2 2 2" xfId="14407" xr:uid="{00000000-0005-0000-0000-0000B7340000}"/>
    <cellStyle name="Normal 4 6 3 2 2 2 2" xfId="14408" xr:uid="{00000000-0005-0000-0000-0000B8340000}"/>
    <cellStyle name="Normal 4 6 3 2 2 2 3" xfId="14409" xr:uid="{00000000-0005-0000-0000-0000B9340000}"/>
    <cellStyle name="Normal 4 6 3 2 2 3" xfId="14410" xr:uid="{00000000-0005-0000-0000-0000BA340000}"/>
    <cellStyle name="Normal 4 6 3 2 2 4" xfId="14411" xr:uid="{00000000-0005-0000-0000-0000BB340000}"/>
    <cellStyle name="Normal 4 6 3 2 2 5" xfId="14412" xr:uid="{00000000-0005-0000-0000-0000BC340000}"/>
    <cellStyle name="Normal 4 6 3 2 2 6" xfId="14413" xr:uid="{00000000-0005-0000-0000-0000BD340000}"/>
    <cellStyle name="Normal 4 6 3 2 3" xfId="14414" xr:uid="{00000000-0005-0000-0000-0000BE340000}"/>
    <cellStyle name="Normal 4 6 3 2 3 2" xfId="14415" xr:uid="{00000000-0005-0000-0000-0000BF340000}"/>
    <cellStyle name="Normal 4 6 3 2 3 2 2" xfId="14416" xr:uid="{00000000-0005-0000-0000-0000C0340000}"/>
    <cellStyle name="Normal 4 6 3 2 3 2 3" xfId="14417" xr:uid="{00000000-0005-0000-0000-0000C1340000}"/>
    <cellStyle name="Normal 4 6 3 2 3 3" xfId="14418" xr:uid="{00000000-0005-0000-0000-0000C2340000}"/>
    <cellStyle name="Normal 4 6 3 2 3 3 2" xfId="14419" xr:uid="{00000000-0005-0000-0000-0000C3340000}"/>
    <cellStyle name="Normal 4 6 3 2 3 4" xfId="14420" xr:uid="{00000000-0005-0000-0000-0000C4340000}"/>
    <cellStyle name="Normal 4 6 3 2 4" xfId="14421" xr:uid="{00000000-0005-0000-0000-0000C5340000}"/>
    <cellStyle name="Normal 4 6 3 2 4 2" xfId="14422" xr:uid="{00000000-0005-0000-0000-0000C6340000}"/>
    <cellStyle name="Normal 4 6 3 2 4 3" xfId="14423" xr:uid="{00000000-0005-0000-0000-0000C7340000}"/>
    <cellStyle name="Normal 4 6 3 2 5" xfId="14424" xr:uid="{00000000-0005-0000-0000-0000C8340000}"/>
    <cellStyle name="Normal 4 6 3 2 6" xfId="14425" xr:uid="{00000000-0005-0000-0000-0000C9340000}"/>
    <cellStyle name="Normal 4 6 3 2 7" xfId="14426" xr:uid="{00000000-0005-0000-0000-0000CA340000}"/>
    <cellStyle name="Normal 4 6 3 2 8" xfId="14427" xr:uid="{00000000-0005-0000-0000-0000CB340000}"/>
    <cellStyle name="Normal 4 6 3 3" xfId="14428" xr:uid="{00000000-0005-0000-0000-0000CC340000}"/>
    <cellStyle name="Normal 4 6 3 3 2" xfId="14429" xr:uid="{00000000-0005-0000-0000-0000CD340000}"/>
    <cellStyle name="Normal 4 6 3 3 2 2" xfId="14430" xr:uid="{00000000-0005-0000-0000-0000CE340000}"/>
    <cellStyle name="Normal 4 6 3 3 2 3" xfId="14431" xr:uid="{00000000-0005-0000-0000-0000CF340000}"/>
    <cellStyle name="Normal 4 6 3 3 3" xfId="14432" xr:uid="{00000000-0005-0000-0000-0000D0340000}"/>
    <cellStyle name="Normal 4 6 3 3 4" xfId="14433" xr:uid="{00000000-0005-0000-0000-0000D1340000}"/>
    <cellStyle name="Normal 4 6 3 3 5" xfId="14434" xr:uid="{00000000-0005-0000-0000-0000D2340000}"/>
    <cellStyle name="Normal 4 6 3 3 6" xfId="14435" xr:uid="{00000000-0005-0000-0000-0000D3340000}"/>
    <cellStyle name="Normal 4 6 3 4" xfId="14436" xr:uid="{00000000-0005-0000-0000-0000D4340000}"/>
    <cellStyle name="Normal 4 6 3 4 2" xfId="14437" xr:uid="{00000000-0005-0000-0000-0000D5340000}"/>
    <cellStyle name="Normal 4 6 3 4 2 2" xfId="14438" xr:uid="{00000000-0005-0000-0000-0000D6340000}"/>
    <cellStyle name="Normal 4 6 3 4 2 3" xfId="14439" xr:uid="{00000000-0005-0000-0000-0000D7340000}"/>
    <cellStyle name="Normal 4 6 3 4 3" xfId="14440" xr:uid="{00000000-0005-0000-0000-0000D8340000}"/>
    <cellStyle name="Normal 4 6 3 4 3 2" xfId="14441" xr:uid="{00000000-0005-0000-0000-0000D9340000}"/>
    <cellStyle name="Normal 4 6 3 4 4" xfId="14442" xr:uid="{00000000-0005-0000-0000-0000DA340000}"/>
    <cellStyle name="Normal 4 6 3 5" xfId="14443" xr:uid="{00000000-0005-0000-0000-0000DB340000}"/>
    <cellStyle name="Normal 4 6 3 5 2" xfId="14444" xr:uid="{00000000-0005-0000-0000-0000DC340000}"/>
    <cellStyle name="Normal 4 6 3 5 3" xfId="14445" xr:uid="{00000000-0005-0000-0000-0000DD340000}"/>
    <cellStyle name="Normal 4 6 3 6" xfId="14446" xr:uid="{00000000-0005-0000-0000-0000DE340000}"/>
    <cellStyle name="Normal 4 6 3 7" xfId="14447" xr:uid="{00000000-0005-0000-0000-0000DF340000}"/>
    <cellStyle name="Normal 4 6 3 8" xfId="14448" xr:uid="{00000000-0005-0000-0000-0000E0340000}"/>
    <cellStyle name="Normal 4 6 3 9" xfId="14449" xr:uid="{00000000-0005-0000-0000-0000E1340000}"/>
    <cellStyle name="Normal 4 6 4" xfId="14450" xr:uid="{00000000-0005-0000-0000-0000E2340000}"/>
    <cellStyle name="Normal 4 6 4 2" xfId="14451" xr:uid="{00000000-0005-0000-0000-0000E3340000}"/>
    <cellStyle name="Normal 4 6 4 2 2" xfId="14452" xr:uid="{00000000-0005-0000-0000-0000E4340000}"/>
    <cellStyle name="Normal 4 6 4 2 2 2" xfId="14453" xr:uid="{00000000-0005-0000-0000-0000E5340000}"/>
    <cellStyle name="Normal 4 6 4 2 2 3" xfId="14454" xr:uid="{00000000-0005-0000-0000-0000E6340000}"/>
    <cellStyle name="Normal 4 6 4 2 2 4" xfId="14455" xr:uid="{00000000-0005-0000-0000-0000E7340000}"/>
    <cellStyle name="Normal 4 6 4 2 3" xfId="14456" xr:uid="{00000000-0005-0000-0000-0000E8340000}"/>
    <cellStyle name="Normal 4 6 4 2 4" xfId="14457" xr:uid="{00000000-0005-0000-0000-0000E9340000}"/>
    <cellStyle name="Normal 4 6 4 2 5" xfId="14458" xr:uid="{00000000-0005-0000-0000-0000EA340000}"/>
    <cellStyle name="Normal 4 6 4 2 6" xfId="14459" xr:uid="{00000000-0005-0000-0000-0000EB340000}"/>
    <cellStyle name="Normal 4 6 4 3" xfId="14460" xr:uid="{00000000-0005-0000-0000-0000EC340000}"/>
    <cellStyle name="Normal 4 6 4 3 2" xfId="14461" xr:uid="{00000000-0005-0000-0000-0000ED340000}"/>
    <cellStyle name="Normal 4 6 4 3 2 2" xfId="14462" xr:uid="{00000000-0005-0000-0000-0000EE340000}"/>
    <cellStyle name="Normal 4 6 4 3 2 3" xfId="14463" xr:uid="{00000000-0005-0000-0000-0000EF340000}"/>
    <cellStyle name="Normal 4 6 4 3 3" xfId="14464" xr:uid="{00000000-0005-0000-0000-0000F0340000}"/>
    <cellStyle name="Normal 4 6 4 3 4" xfId="14465" xr:uid="{00000000-0005-0000-0000-0000F1340000}"/>
    <cellStyle name="Normal 4 6 4 3 5" xfId="14466" xr:uid="{00000000-0005-0000-0000-0000F2340000}"/>
    <cellStyle name="Normal 4 6 4 3 6" xfId="14467" xr:uid="{00000000-0005-0000-0000-0000F3340000}"/>
    <cellStyle name="Normal 4 6 4 4" xfId="14468" xr:uid="{00000000-0005-0000-0000-0000F4340000}"/>
    <cellStyle name="Normal 4 6 4 4 2" xfId="14469" xr:uid="{00000000-0005-0000-0000-0000F5340000}"/>
    <cellStyle name="Normal 4 6 4 4 3" xfId="14470" xr:uid="{00000000-0005-0000-0000-0000F6340000}"/>
    <cellStyle name="Normal 4 6 4 5" xfId="14471" xr:uid="{00000000-0005-0000-0000-0000F7340000}"/>
    <cellStyle name="Normal 4 6 4 6" xfId="14472" xr:uid="{00000000-0005-0000-0000-0000F8340000}"/>
    <cellStyle name="Normal 4 6 4 7" xfId="14473" xr:uid="{00000000-0005-0000-0000-0000F9340000}"/>
    <cellStyle name="Normal 4 6 4 8" xfId="14474" xr:uid="{00000000-0005-0000-0000-0000FA340000}"/>
    <cellStyle name="Normal 4 6 5" xfId="14475" xr:uid="{00000000-0005-0000-0000-0000FB340000}"/>
    <cellStyle name="Normal 4 6 5 2" xfId="14476" xr:uid="{00000000-0005-0000-0000-0000FC340000}"/>
    <cellStyle name="Normal 4 6 5 2 2" xfId="14477" xr:uid="{00000000-0005-0000-0000-0000FD340000}"/>
    <cellStyle name="Normal 4 6 5 2 3" xfId="14478" xr:uid="{00000000-0005-0000-0000-0000FE340000}"/>
    <cellStyle name="Normal 4 6 5 2 4" xfId="14479" xr:uid="{00000000-0005-0000-0000-0000FF340000}"/>
    <cellStyle name="Normal 4 6 5 3" xfId="14480" xr:uid="{00000000-0005-0000-0000-000000350000}"/>
    <cellStyle name="Normal 4 6 5 4" xfId="14481" xr:uid="{00000000-0005-0000-0000-000001350000}"/>
    <cellStyle name="Normal 4 6 5 5" xfId="14482" xr:uid="{00000000-0005-0000-0000-000002350000}"/>
    <cellStyle name="Normal 4 6 5 6" xfId="14483" xr:uid="{00000000-0005-0000-0000-000003350000}"/>
    <cellStyle name="Normal 4 6 6" xfId="14484" xr:uid="{00000000-0005-0000-0000-000004350000}"/>
    <cellStyle name="Normal 4 6 6 2" xfId="14485" xr:uid="{00000000-0005-0000-0000-000005350000}"/>
    <cellStyle name="Normal 4 6 6 2 2" xfId="14486" xr:uid="{00000000-0005-0000-0000-000006350000}"/>
    <cellStyle name="Normal 4 6 6 2 3" xfId="14487" xr:uid="{00000000-0005-0000-0000-000007350000}"/>
    <cellStyle name="Normal 4 6 6 3" xfId="14488" xr:uid="{00000000-0005-0000-0000-000008350000}"/>
    <cellStyle name="Normal 4 6 6 4" xfId="14489" xr:uid="{00000000-0005-0000-0000-000009350000}"/>
    <cellStyle name="Normal 4 6 6 5" xfId="14490" xr:uid="{00000000-0005-0000-0000-00000A350000}"/>
    <cellStyle name="Normal 4 6 6 6" xfId="14491" xr:uid="{00000000-0005-0000-0000-00000B350000}"/>
    <cellStyle name="Normal 4 6 7" xfId="14492" xr:uid="{00000000-0005-0000-0000-00000C350000}"/>
    <cellStyle name="Normal 4 6 7 2" xfId="14493" xr:uid="{00000000-0005-0000-0000-00000D350000}"/>
    <cellStyle name="Normal 4 6 7 3" xfId="14494" xr:uid="{00000000-0005-0000-0000-00000E350000}"/>
    <cellStyle name="Normal 4 6 8" xfId="14495" xr:uid="{00000000-0005-0000-0000-00000F350000}"/>
    <cellStyle name="Normal 4 6 9" xfId="14496" xr:uid="{00000000-0005-0000-0000-000010350000}"/>
    <cellStyle name="Normal 4 7" xfId="14497" xr:uid="{00000000-0005-0000-0000-000011350000}"/>
    <cellStyle name="Normal 4 7 10" xfId="14498" xr:uid="{00000000-0005-0000-0000-000012350000}"/>
    <cellStyle name="Normal 4 7 2" xfId="14499" xr:uid="{00000000-0005-0000-0000-000013350000}"/>
    <cellStyle name="Normal 4 7 2 2" xfId="14500" xr:uid="{00000000-0005-0000-0000-000014350000}"/>
    <cellStyle name="Normal 4 7 2 2 2" xfId="14501" xr:uid="{00000000-0005-0000-0000-000015350000}"/>
    <cellStyle name="Normal 4 7 2 2 2 2" xfId="14502" xr:uid="{00000000-0005-0000-0000-000016350000}"/>
    <cellStyle name="Normal 4 7 2 2 2 2 2" xfId="14503" xr:uid="{00000000-0005-0000-0000-000017350000}"/>
    <cellStyle name="Normal 4 7 2 2 2 2 3" xfId="14504" xr:uid="{00000000-0005-0000-0000-000018350000}"/>
    <cellStyle name="Normal 4 7 2 2 2 3" xfId="14505" xr:uid="{00000000-0005-0000-0000-000019350000}"/>
    <cellStyle name="Normal 4 7 2 2 2 4" xfId="14506" xr:uid="{00000000-0005-0000-0000-00001A350000}"/>
    <cellStyle name="Normal 4 7 2 2 2 5" xfId="14507" xr:uid="{00000000-0005-0000-0000-00001B350000}"/>
    <cellStyle name="Normal 4 7 2 2 2 6" xfId="14508" xr:uid="{00000000-0005-0000-0000-00001C350000}"/>
    <cellStyle name="Normal 4 7 2 2 3" xfId="14509" xr:uid="{00000000-0005-0000-0000-00001D350000}"/>
    <cellStyle name="Normal 4 7 2 2 3 2" xfId="14510" xr:uid="{00000000-0005-0000-0000-00001E350000}"/>
    <cellStyle name="Normal 4 7 2 2 3 2 2" xfId="14511" xr:uid="{00000000-0005-0000-0000-00001F350000}"/>
    <cellStyle name="Normal 4 7 2 2 3 2 3" xfId="14512" xr:uid="{00000000-0005-0000-0000-000020350000}"/>
    <cellStyle name="Normal 4 7 2 2 3 3" xfId="14513" xr:uid="{00000000-0005-0000-0000-000021350000}"/>
    <cellStyle name="Normal 4 7 2 2 3 3 2" xfId="14514" xr:uid="{00000000-0005-0000-0000-000022350000}"/>
    <cellStyle name="Normal 4 7 2 2 3 4" xfId="14515" xr:uid="{00000000-0005-0000-0000-000023350000}"/>
    <cellStyle name="Normal 4 7 2 2 4" xfId="14516" xr:uid="{00000000-0005-0000-0000-000024350000}"/>
    <cellStyle name="Normal 4 7 2 2 4 2" xfId="14517" xr:uid="{00000000-0005-0000-0000-000025350000}"/>
    <cellStyle name="Normal 4 7 2 2 4 3" xfId="14518" xr:uid="{00000000-0005-0000-0000-000026350000}"/>
    <cellStyle name="Normal 4 7 2 2 5" xfId="14519" xr:uid="{00000000-0005-0000-0000-000027350000}"/>
    <cellStyle name="Normal 4 7 2 2 6" xfId="14520" xr:uid="{00000000-0005-0000-0000-000028350000}"/>
    <cellStyle name="Normal 4 7 2 2 7" xfId="14521" xr:uid="{00000000-0005-0000-0000-000029350000}"/>
    <cellStyle name="Normal 4 7 2 2 8" xfId="14522" xr:uid="{00000000-0005-0000-0000-00002A350000}"/>
    <cellStyle name="Normal 4 7 2 3" xfId="14523" xr:uid="{00000000-0005-0000-0000-00002B350000}"/>
    <cellStyle name="Normal 4 7 2 3 2" xfId="14524" xr:uid="{00000000-0005-0000-0000-00002C350000}"/>
    <cellStyle name="Normal 4 7 2 3 2 2" xfId="14525" xr:uid="{00000000-0005-0000-0000-00002D350000}"/>
    <cellStyle name="Normal 4 7 2 3 2 3" xfId="14526" xr:uid="{00000000-0005-0000-0000-00002E350000}"/>
    <cellStyle name="Normal 4 7 2 3 3" xfId="14527" xr:uid="{00000000-0005-0000-0000-00002F350000}"/>
    <cellStyle name="Normal 4 7 2 3 4" xfId="14528" xr:uid="{00000000-0005-0000-0000-000030350000}"/>
    <cellStyle name="Normal 4 7 2 3 5" xfId="14529" xr:uid="{00000000-0005-0000-0000-000031350000}"/>
    <cellStyle name="Normal 4 7 2 3 6" xfId="14530" xr:uid="{00000000-0005-0000-0000-000032350000}"/>
    <cellStyle name="Normal 4 7 2 4" xfId="14531" xr:uid="{00000000-0005-0000-0000-000033350000}"/>
    <cellStyle name="Normal 4 7 2 4 2" xfId="14532" xr:uid="{00000000-0005-0000-0000-000034350000}"/>
    <cellStyle name="Normal 4 7 2 4 2 2" xfId="14533" xr:uid="{00000000-0005-0000-0000-000035350000}"/>
    <cellStyle name="Normal 4 7 2 4 2 3" xfId="14534" xr:uid="{00000000-0005-0000-0000-000036350000}"/>
    <cellStyle name="Normal 4 7 2 4 3" xfId="14535" xr:uid="{00000000-0005-0000-0000-000037350000}"/>
    <cellStyle name="Normal 4 7 2 4 3 2" xfId="14536" xr:uid="{00000000-0005-0000-0000-000038350000}"/>
    <cellStyle name="Normal 4 7 2 4 4" xfId="14537" xr:uid="{00000000-0005-0000-0000-000039350000}"/>
    <cellStyle name="Normal 4 7 2 5" xfId="14538" xr:uid="{00000000-0005-0000-0000-00003A350000}"/>
    <cellStyle name="Normal 4 7 2 5 2" xfId="14539" xr:uid="{00000000-0005-0000-0000-00003B350000}"/>
    <cellStyle name="Normal 4 7 2 5 3" xfId="14540" xr:uid="{00000000-0005-0000-0000-00003C350000}"/>
    <cellStyle name="Normal 4 7 2 6" xfId="14541" xr:uid="{00000000-0005-0000-0000-00003D350000}"/>
    <cellStyle name="Normal 4 7 2 7" xfId="14542" xr:uid="{00000000-0005-0000-0000-00003E350000}"/>
    <cellStyle name="Normal 4 7 2 8" xfId="14543" xr:uid="{00000000-0005-0000-0000-00003F350000}"/>
    <cellStyle name="Normal 4 7 2 9" xfId="14544" xr:uid="{00000000-0005-0000-0000-000040350000}"/>
    <cellStyle name="Normal 4 7 3" xfId="14545" xr:uid="{00000000-0005-0000-0000-000041350000}"/>
    <cellStyle name="Normal 4 7 3 2" xfId="14546" xr:uid="{00000000-0005-0000-0000-000042350000}"/>
    <cellStyle name="Normal 4 7 3 2 2" xfId="14547" xr:uid="{00000000-0005-0000-0000-000043350000}"/>
    <cellStyle name="Normal 4 7 3 2 2 2" xfId="14548" xr:uid="{00000000-0005-0000-0000-000044350000}"/>
    <cellStyle name="Normal 4 7 3 2 2 3" xfId="14549" xr:uid="{00000000-0005-0000-0000-000045350000}"/>
    <cellStyle name="Normal 4 7 3 2 2 4" xfId="14550" xr:uid="{00000000-0005-0000-0000-000046350000}"/>
    <cellStyle name="Normal 4 7 3 2 3" xfId="14551" xr:uid="{00000000-0005-0000-0000-000047350000}"/>
    <cellStyle name="Normal 4 7 3 2 4" xfId="14552" xr:uid="{00000000-0005-0000-0000-000048350000}"/>
    <cellStyle name="Normal 4 7 3 2 5" xfId="14553" xr:uid="{00000000-0005-0000-0000-000049350000}"/>
    <cellStyle name="Normal 4 7 3 2 6" xfId="14554" xr:uid="{00000000-0005-0000-0000-00004A350000}"/>
    <cellStyle name="Normal 4 7 3 3" xfId="14555" xr:uid="{00000000-0005-0000-0000-00004B350000}"/>
    <cellStyle name="Normal 4 7 3 3 2" xfId="14556" xr:uid="{00000000-0005-0000-0000-00004C350000}"/>
    <cellStyle name="Normal 4 7 3 3 2 2" xfId="14557" xr:uid="{00000000-0005-0000-0000-00004D350000}"/>
    <cellStyle name="Normal 4 7 3 3 2 3" xfId="14558" xr:uid="{00000000-0005-0000-0000-00004E350000}"/>
    <cellStyle name="Normal 4 7 3 3 3" xfId="14559" xr:uid="{00000000-0005-0000-0000-00004F350000}"/>
    <cellStyle name="Normal 4 7 3 3 4" xfId="14560" xr:uid="{00000000-0005-0000-0000-000050350000}"/>
    <cellStyle name="Normal 4 7 3 3 5" xfId="14561" xr:uid="{00000000-0005-0000-0000-000051350000}"/>
    <cellStyle name="Normal 4 7 3 3 6" xfId="14562" xr:uid="{00000000-0005-0000-0000-000052350000}"/>
    <cellStyle name="Normal 4 7 3 4" xfId="14563" xr:uid="{00000000-0005-0000-0000-000053350000}"/>
    <cellStyle name="Normal 4 7 3 4 2" xfId="14564" xr:uid="{00000000-0005-0000-0000-000054350000}"/>
    <cellStyle name="Normal 4 7 3 4 3" xfId="14565" xr:uid="{00000000-0005-0000-0000-000055350000}"/>
    <cellStyle name="Normal 4 7 3 5" xfId="14566" xr:uid="{00000000-0005-0000-0000-000056350000}"/>
    <cellStyle name="Normal 4 7 3 6" xfId="14567" xr:uid="{00000000-0005-0000-0000-000057350000}"/>
    <cellStyle name="Normal 4 7 3 7" xfId="14568" xr:uid="{00000000-0005-0000-0000-000058350000}"/>
    <cellStyle name="Normal 4 7 3 8" xfId="14569" xr:uid="{00000000-0005-0000-0000-000059350000}"/>
    <cellStyle name="Normal 4 7 4" xfId="14570" xr:uid="{00000000-0005-0000-0000-00005A350000}"/>
    <cellStyle name="Normal 4 7 4 2" xfId="14571" xr:uid="{00000000-0005-0000-0000-00005B350000}"/>
    <cellStyle name="Normal 4 7 4 2 2" xfId="14572" xr:uid="{00000000-0005-0000-0000-00005C350000}"/>
    <cellStyle name="Normal 4 7 4 2 3" xfId="14573" xr:uid="{00000000-0005-0000-0000-00005D350000}"/>
    <cellStyle name="Normal 4 7 4 2 4" xfId="14574" xr:uid="{00000000-0005-0000-0000-00005E350000}"/>
    <cellStyle name="Normal 4 7 4 3" xfId="14575" xr:uid="{00000000-0005-0000-0000-00005F350000}"/>
    <cellStyle name="Normal 4 7 4 4" xfId="14576" xr:uid="{00000000-0005-0000-0000-000060350000}"/>
    <cellStyle name="Normal 4 7 4 5" xfId="14577" xr:uid="{00000000-0005-0000-0000-000061350000}"/>
    <cellStyle name="Normal 4 7 4 6" xfId="14578" xr:uid="{00000000-0005-0000-0000-000062350000}"/>
    <cellStyle name="Normal 4 7 5" xfId="14579" xr:uid="{00000000-0005-0000-0000-000063350000}"/>
    <cellStyle name="Normal 4 7 5 2" xfId="14580" xr:uid="{00000000-0005-0000-0000-000064350000}"/>
    <cellStyle name="Normal 4 7 5 2 2" xfId="14581" xr:uid="{00000000-0005-0000-0000-000065350000}"/>
    <cellStyle name="Normal 4 7 5 2 3" xfId="14582" xr:uid="{00000000-0005-0000-0000-000066350000}"/>
    <cellStyle name="Normal 4 7 5 3" xfId="14583" xr:uid="{00000000-0005-0000-0000-000067350000}"/>
    <cellStyle name="Normal 4 7 5 4" xfId="14584" xr:uid="{00000000-0005-0000-0000-000068350000}"/>
    <cellStyle name="Normal 4 7 5 5" xfId="14585" xr:uid="{00000000-0005-0000-0000-000069350000}"/>
    <cellStyle name="Normal 4 7 5 6" xfId="14586" xr:uid="{00000000-0005-0000-0000-00006A350000}"/>
    <cellStyle name="Normal 4 7 6" xfId="14587" xr:uid="{00000000-0005-0000-0000-00006B350000}"/>
    <cellStyle name="Normal 4 7 6 2" xfId="14588" xr:uid="{00000000-0005-0000-0000-00006C350000}"/>
    <cellStyle name="Normal 4 7 6 3" xfId="14589" xr:uid="{00000000-0005-0000-0000-00006D350000}"/>
    <cellStyle name="Normal 4 7 7" xfId="14590" xr:uid="{00000000-0005-0000-0000-00006E350000}"/>
    <cellStyle name="Normal 4 7 7 2" xfId="14591" xr:uid="{00000000-0005-0000-0000-00006F350000}"/>
    <cellStyle name="Normal 4 7 8" xfId="14592" xr:uid="{00000000-0005-0000-0000-000070350000}"/>
    <cellStyle name="Normal 4 7 9" xfId="14593" xr:uid="{00000000-0005-0000-0000-000071350000}"/>
    <cellStyle name="Normal 4 8" xfId="14594" xr:uid="{00000000-0005-0000-0000-000072350000}"/>
    <cellStyle name="Normal 4 8 2" xfId="14595" xr:uid="{00000000-0005-0000-0000-000073350000}"/>
    <cellStyle name="Normal 4 8 2 2" xfId="14596" xr:uid="{00000000-0005-0000-0000-000074350000}"/>
    <cellStyle name="Normal 4 8 2 2 2" xfId="14597" xr:uid="{00000000-0005-0000-0000-000075350000}"/>
    <cellStyle name="Normal 4 8 2 2 2 2" xfId="14598" xr:uid="{00000000-0005-0000-0000-000076350000}"/>
    <cellStyle name="Normal 4 8 2 2 2 3" xfId="14599" xr:uid="{00000000-0005-0000-0000-000077350000}"/>
    <cellStyle name="Normal 4 8 2 2 3" xfId="14600" xr:uid="{00000000-0005-0000-0000-000078350000}"/>
    <cellStyle name="Normal 4 8 2 2 4" xfId="14601" xr:uid="{00000000-0005-0000-0000-000079350000}"/>
    <cellStyle name="Normal 4 8 2 2 5" xfId="14602" xr:uid="{00000000-0005-0000-0000-00007A350000}"/>
    <cellStyle name="Normal 4 8 2 2 6" xfId="14603" xr:uid="{00000000-0005-0000-0000-00007B350000}"/>
    <cellStyle name="Normal 4 8 2 3" xfId="14604" xr:uid="{00000000-0005-0000-0000-00007C350000}"/>
    <cellStyle name="Normal 4 8 2 3 2" xfId="14605" xr:uid="{00000000-0005-0000-0000-00007D350000}"/>
    <cellStyle name="Normal 4 8 2 3 2 2" xfId="14606" xr:uid="{00000000-0005-0000-0000-00007E350000}"/>
    <cellStyle name="Normal 4 8 2 3 2 3" xfId="14607" xr:uid="{00000000-0005-0000-0000-00007F350000}"/>
    <cellStyle name="Normal 4 8 2 3 3" xfId="14608" xr:uid="{00000000-0005-0000-0000-000080350000}"/>
    <cellStyle name="Normal 4 8 2 3 3 2" xfId="14609" xr:uid="{00000000-0005-0000-0000-000081350000}"/>
    <cellStyle name="Normal 4 8 2 3 4" xfId="14610" xr:uid="{00000000-0005-0000-0000-000082350000}"/>
    <cellStyle name="Normal 4 8 2 4" xfId="14611" xr:uid="{00000000-0005-0000-0000-000083350000}"/>
    <cellStyle name="Normal 4 8 2 4 2" xfId="14612" xr:uid="{00000000-0005-0000-0000-000084350000}"/>
    <cellStyle name="Normal 4 8 2 4 3" xfId="14613" xr:uid="{00000000-0005-0000-0000-000085350000}"/>
    <cellStyle name="Normal 4 8 2 5" xfId="14614" xr:uid="{00000000-0005-0000-0000-000086350000}"/>
    <cellStyle name="Normal 4 8 2 5 2" xfId="14615" xr:uid="{00000000-0005-0000-0000-000087350000}"/>
    <cellStyle name="Normal 4 8 2 6" xfId="14616" xr:uid="{00000000-0005-0000-0000-000088350000}"/>
    <cellStyle name="Normal 4 8 2 7" xfId="14617" xr:uid="{00000000-0005-0000-0000-000089350000}"/>
    <cellStyle name="Normal 4 8 2 8" xfId="14618" xr:uid="{00000000-0005-0000-0000-00008A350000}"/>
    <cellStyle name="Normal 4 8 3" xfId="14619" xr:uid="{00000000-0005-0000-0000-00008B350000}"/>
    <cellStyle name="Normal 4 8 3 2" xfId="14620" xr:uid="{00000000-0005-0000-0000-00008C350000}"/>
    <cellStyle name="Normal 4 8 3 2 2" xfId="14621" xr:uid="{00000000-0005-0000-0000-00008D350000}"/>
    <cellStyle name="Normal 4 8 3 2 3" xfId="14622" xr:uid="{00000000-0005-0000-0000-00008E350000}"/>
    <cellStyle name="Normal 4 8 3 2 4" xfId="14623" xr:uid="{00000000-0005-0000-0000-00008F350000}"/>
    <cellStyle name="Normal 4 8 3 3" xfId="14624" xr:uid="{00000000-0005-0000-0000-000090350000}"/>
    <cellStyle name="Normal 4 8 3 4" xfId="14625" xr:uid="{00000000-0005-0000-0000-000091350000}"/>
    <cellStyle name="Normal 4 8 3 5" xfId="14626" xr:uid="{00000000-0005-0000-0000-000092350000}"/>
    <cellStyle name="Normal 4 8 3 6" xfId="14627" xr:uid="{00000000-0005-0000-0000-000093350000}"/>
    <cellStyle name="Normal 4 8 4" xfId="14628" xr:uid="{00000000-0005-0000-0000-000094350000}"/>
    <cellStyle name="Normal 4 8 4 2" xfId="14629" xr:uid="{00000000-0005-0000-0000-000095350000}"/>
    <cellStyle name="Normal 4 8 4 2 2" xfId="14630" xr:uid="{00000000-0005-0000-0000-000096350000}"/>
    <cellStyle name="Normal 4 8 4 2 3" xfId="14631" xr:uid="{00000000-0005-0000-0000-000097350000}"/>
    <cellStyle name="Normal 4 8 4 3" xfId="14632" xr:uid="{00000000-0005-0000-0000-000098350000}"/>
    <cellStyle name="Normal 4 8 4 3 2" xfId="14633" xr:uid="{00000000-0005-0000-0000-000099350000}"/>
    <cellStyle name="Normal 4 8 4 4" xfId="14634" xr:uid="{00000000-0005-0000-0000-00009A350000}"/>
    <cellStyle name="Normal 4 8 5" xfId="14635" xr:uid="{00000000-0005-0000-0000-00009B350000}"/>
    <cellStyle name="Normal 4 8 5 2" xfId="14636" xr:uid="{00000000-0005-0000-0000-00009C350000}"/>
    <cellStyle name="Normal 4 8 5 3" xfId="14637" xr:uid="{00000000-0005-0000-0000-00009D350000}"/>
    <cellStyle name="Normal 4 8 6" xfId="14638" xr:uid="{00000000-0005-0000-0000-00009E350000}"/>
    <cellStyle name="Normal 4 8 6 2" xfId="14639" xr:uid="{00000000-0005-0000-0000-00009F350000}"/>
    <cellStyle name="Normal 4 8 7" xfId="14640" xr:uid="{00000000-0005-0000-0000-0000A0350000}"/>
    <cellStyle name="Normal 4 8 8" xfId="14641" xr:uid="{00000000-0005-0000-0000-0000A1350000}"/>
    <cellStyle name="Normal 4 8 9" xfId="14642" xr:uid="{00000000-0005-0000-0000-0000A2350000}"/>
    <cellStyle name="Normal 4 9" xfId="14643" xr:uid="{00000000-0005-0000-0000-0000A3350000}"/>
    <cellStyle name="Normal 4 9 2" xfId="14644" xr:uid="{00000000-0005-0000-0000-0000A4350000}"/>
    <cellStyle name="Normal 4 9 2 2" xfId="14645" xr:uid="{00000000-0005-0000-0000-0000A5350000}"/>
    <cellStyle name="Normal 4 9 2 2 2" xfId="14646" xr:uid="{00000000-0005-0000-0000-0000A6350000}"/>
    <cellStyle name="Normal 4 9 2 2 3" xfId="14647" xr:uid="{00000000-0005-0000-0000-0000A7350000}"/>
    <cellStyle name="Normal 4 9 2 2 4" xfId="14648" xr:uid="{00000000-0005-0000-0000-0000A8350000}"/>
    <cellStyle name="Normal 4 9 2 3" xfId="14649" xr:uid="{00000000-0005-0000-0000-0000A9350000}"/>
    <cellStyle name="Normal 4 9 2 4" xfId="14650" xr:uid="{00000000-0005-0000-0000-0000AA350000}"/>
    <cellStyle name="Normal 4 9 2 5" xfId="14651" xr:uid="{00000000-0005-0000-0000-0000AB350000}"/>
    <cellStyle name="Normal 4 9 2 6" xfId="14652" xr:uid="{00000000-0005-0000-0000-0000AC350000}"/>
    <cellStyle name="Normal 4 9 3" xfId="14653" xr:uid="{00000000-0005-0000-0000-0000AD350000}"/>
    <cellStyle name="Normal 4 9 3 2" xfId="14654" xr:uid="{00000000-0005-0000-0000-0000AE350000}"/>
    <cellStyle name="Normal 4 9 3 2 2" xfId="14655" xr:uid="{00000000-0005-0000-0000-0000AF350000}"/>
    <cellStyle name="Normal 4 9 3 2 3" xfId="14656" xr:uid="{00000000-0005-0000-0000-0000B0350000}"/>
    <cellStyle name="Normal 4 9 3 3" xfId="14657" xr:uid="{00000000-0005-0000-0000-0000B1350000}"/>
    <cellStyle name="Normal 4 9 3 4" xfId="14658" xr:uid="{00000000-0005-0000-0000-0000B2350000}"/>
    <cellStyle name="Normal 4 9 3 5" xfId="14659" xr:uid="{00000000-0005-0000-0000-0000B3350000}"/>
    <cellStyle name="Normal 4 9 3 6" xfId="14660" xr:uid="{00000000-0005-0000-0000-0000B4350000}"/>
    <cellStyle name="Normal 4 9 4" xfId="14661" xr:uid="{00000000-0005-0000-0000-0000B5350000}"/>
    <cellStyle name="Normal 4 9 4 2" xfId="14662" xr:uid="{00000000-0005-0000-0000-0000B6350000}"/>
    <cellStyle name="Normal 4 9 4 3" xfId="14663" xr:uid="{00000000-0005-0000-0000-0000B7350000}"/>
    <cellStyle name="Normal 4 9 5" xfId="14664" xr:uid="{00000000-0005-0000-0000-0000B8350000}"/>
    <cellStyle name="Normal 4 9 5 2" xfId="14665" xr:uid="{00000000-0005-0000-0000-0000B9350000}"/>
    <cellStyle name="Normal 4 9 6" xfId="14666" xr:uid="{00000000-0005-0000-0000-0000BA350000}"/>
    <cellStyle name="Normal 4 9 7" xfId="14667" xr:uid="{00000000-0005-0000-0000-0000BB350000}"/>
    <cellStyle name="Normal 4 9 8" xfId="14668" xr:uid="{00000000-0005-0000-0000-0000BC350000}"/>
    <cellStyle name="Normal 4_2011 Planning Templates_Incentive 3-14-2011 (2)" xfId="2467" xr:uid="{00000000-0005-0000-0000-000061090000}"/>
    <cellStyle name="Normal 40" xfId="2969" xr:uid="{00000000-0005-0000-0000-000062090000}"/>
    <cellStyle name="Normal 40 2" xfId="14669" xr:uid="{00000000-0005-0000-0000-0000BF350000}"/>
    <cellStyle name="Normal 40 3" xfId="14670" xr:uid="{00000000-0005-0000-0000-0000C0350000}"/>
    <cellStyle name="Normal 40 4" xfId="14671" xr:uid="{00000000-0005-0000-0000-0000C1350000}"/>
    <cellStyle name="Normal 40 5" xfId="14672" xr:uid="{00000000-0005-0000-0000-0000C2350000}"/>
    <cellStyle name="Normal 40 6" xfId="5349" xr:uid="{00000000-0005-0000-0000-0000BE350000}"/>
    <cellStyle name="Normal 41" xfId="2968" xr:uid="{00000000-0005-0000-0000-000063090000}"/>
    <cellStyle name="Normal 41 2" xfId="14673" xr:uid="{00000000-0005-0000-0000-0000C4350000}"/>
    <cellStyle name="Normal 41 2 2" xfId="14674" xr:uid="{00000000-0005-0000-0000-0000C5350000}"/>
    <cellStyle name="Normal 41 2 2 2" xfId="14675" xr:uid="{00000000-0005-0000-0000-0000C6350000}"/>
    <cellStyle name="Normal 41 2 3" xfId="14676" xr:uid="{00000000-0005-0000-0000-0000C7350000}"/>
    <cellStyle name="Normal 41 3" xfId="34" xr:uid="{00000000-0005-0000-0000-000026000000}"/>
    <cellStyle name="Normal 41 3 2" xfId="136" xr:uid="{00000000-0005-0000-0000-000026000000}"/>
    <cellStyle name="Normal 41 3 3" xfId="14677" xr:uid="{00000000-0005-0000-0000-0000C8350000}"/>
    <cellStyle name="Normal 41 4" xfId="14678" xr:uid="{00000000-0005-0000-0000-0000C9350000}"/>
    <cellStyle name="Normal 41 5" xfId="14679" xr:uid="{00000000-0005-0000-0000-0000CA350000}"/>
    <cellStyle name="Normal 41 6" xfId="14680" xr:uid="{00000000-0005-0000-0000-0000CB350000}"/>
    <cellStyle name="Normal 41 7" xfId="5348" xr:uid="{00000000-0005-0000-0000-0000C3350000}"/>
    <cellStyle name="Normal 42" xfId="2965" xr:uid="{00000000-0005-0000-0000-000064090000}"/>
    <cellStyle name="Normal 42 2" xfId="14681" xr:uid="{00000000-0005-0000-0000-0000CD350000}"/>
    <cellStyle name="Normal 42 2 2" xfId="14682" xr:uid="{00000000-0005-0000-0000-0000CE350000}"/>
    <cellStyle name="Normal 42 2 2 2" xfId="14683" xr:uid="{00000000-0005-0000-0000-0000CF350000}"/>
    <cellStyle name="Normal 42 2 3" xfId="14684" xr:uid="{00000000-0005-0000-0000-0000D0350000}"/>
    <cellStyle name="Normal 42 3" xfId="35" xr:uid="{00000000-0005-0000-0000-000027000000}"/>
    <cellStyle name="Normal 42 3 2" xfId="137" xr:uid="{00000000-0005-0000-0000-000027000000}"/>
    <cellStyle name="Normal 42 3 3" xfId="14685" xr:uid="{00000000-0005-0000-0000-0000D1350000}"/>
    <cellStyle name="Normal 42 4" xfId="14686" xr:uid="{00000000-0005-0000-0000-0000D2350000}"/>
    <cellStyle name="Normal 42 5" xfId="14687" xr:uid="{00000000-0005-0000-0000-0000D3350000}"/>
    <cellStyle name="Normal 42 6" xfId="14688" xr:uid="{00000000-0005-0000-0000-0000D4350000}"/>
    <cellStyle name="Normal 42 7" xfId="5347" xr:uid="{00000000-0005-0000-0000-0000CC350000}"/>
    <cellStyle name="Normal 43" xfId="2962" xr:uid="{00000000-0005-0000-0000-000065090000}"/>
    <cellStyle name="Normal 43 2" xfId="14689" xr:uid="{00000000-0005-0000-0000-0000D6350000}"/>
    <cellStyle name="Normal 43 3" xfId="36" xr:uid="{00000000-0005-0000-0000-000028000000}"/>
    <cellStyle name="Normal 43 3 2" xfId="138" xr:uid="{00000000-0005-0000-0000-000028000000}"/>
    <cellStyle name="Normal 43 3 3" xfId="14690" xr:uid="{00000000-0005-0000-0000-0000D7350000}"/>
    <cellStyle name="Normal 43 4" xfId="14691" xr:uid="{00000000-0005-0000-0000-0000D8350000}"/>
    <cellStyle name="Normal 43 5" xfId="5346" xr:uid="{00000000-0005-0000-0000-0000D5350000}"/>
    <cellStyle name="Normal 44" xfId="2959" xr:uid="{00000000-0005-0000-0000-000066090000}"/>
    <cellStyle name="Normal 44 2" xfId="14692" xr:uid="{00000000-0005-0000-0000-0000DA350000}"/>
    <cellStyle name="Normal 44 3" xfId="37" xr:uid="{00000000-0005-0000-0000-000029000000}"/>
    <cellStyle name="Normal 44 3 2" xfId="139" xr:uid="{00000000-0005-0000-0000-000029000000}"/>
    <cellStyle name="Normal 44 3 3" xfId="14693" xr:uid="{00000000-0005-0000-0000-0000DB350000}"/>
    <cellStyle name="Normal 44 4" xfId="14694" xr:uid="{00000000-0005-0000-0000-0000DC350000}"/>
    <cellStyle name="Normal 44 5" xfId="5345" xr:uid="{00000000-0005-0000-0000-0000D9350000}"/>
    <cellStyle name="Normal 45" xfId="2956" xr:uid="{00000000-0005-0000-0000-000067090000}"/>
    <cellStyle name="Normal 45 2" xfId="14695" xr:uid="{00000000-0005-0000-0000-0000DE350000}"/>
    <cellStyle name="Normal 45 3" xfId="14696" xr:uid="{00000000-0005-0000-0000-0000DF350000}"/>
    <cellStyle name="Normal 45 4" xfId="14697" xr:uid="{00000000-0005-0000-0000-0000E0350000}"/>
    <cellStyle name="Normal 45 5" xfId="5344" xr:uid="{00000000-0005-0000-0000-0000DD350000}"/>
    <cellStyle name="Normal 46" xfId="2953" xr:uid="{00000000-0005-0000-0000-000068090000}"/>
    <cellStyle name="Normal 46 2" xfId="14698" xr:uid="{00000000-0005-0000-0000-0000E2350000}"/>
    <cellStyle name="Normal 46 2 2" xfId="14699" xr:uid="{00000000-0005-0000-0000-0000E3350000}"/>
    <cellStyle name="Normal 46 2 2 2" xfId="14700" xr:uid="{00000000-0005-0000-0000-0000E4350000}"/>
    <cellStyle name="Normal 46 2 3" xfId="14701" xr:uid="{00000000-0005-0000-0000-0000E5350000}"/>
    <cellStyle name="Normal 46 3" xfId="38" xr:uid="{00000000-0005-0000-0000-00002A000000}"/>
    <cellStyle name="Normal 46 3 2" xfId="140" xr:uid="{00000000-0005-0000-0000-00002A000000}"/>
    <cellStyle name="Normal 46 3 3" xfId="14702" xr:uid="{00000000-0005-0000-0000-0000E6350000}"/>
    <cellStyle name="Normal 46 4" xfId="14703" xr:uid="{00000000-0005-0000-0000-0000E7350000}"/>
    <cellStyle name="Normal 46 5" xfId="14704" xr:uid="{00000000-0005-0000-0000-0000E8350000}"/>
    <cellStyle name="Normal 46 6" xfId="14705" xr:uid="{00000000-0005-0000-0000-0000E9350000}"/>
    <cellStyle name="Normal 46 7" xfId="5343" xr:uid="{00000000-0005-0000-0000-0000E1350000}"/>
    <cellStyle name="Normal 47" xfId="2468" xr:uid="{00000000-0005-0000-0000-000069090000}"/>
    <cellStyle name="Normal 47 2" xfId="14706" xr:uid="{00000000-0005-0000-0000-0000EB350000}"/>
    <cellStyle name="Normal 47 2 2" xfId="14707" xr:uid="{00000000-0005-0000-0000-0000EC350000}"/>
    <cellStyle name="Normal 47 2 2 2" xfId="14708" xr:uid="{00000000-0005-0000-0000-0000ED350000}"/>
    <cellStyle name="Normal 47 2 2 2 2" xfId="14709" xr:uid="{00000000-0005-0000-0000-0000EE350000}"/>
    <cellStyle name="Normal 47 2 2 2 3" xfId="14710" xr:uid="{00000000-0005-0000-0000-0000EF350000}"/>
    <cellStyle name="Normal 47 2 2 3" xfId="14711" xr:uid="{00000000-0005-0000-0000-0000F0350000}"/>
    <cellStyle name="Normal 47 2 2 3 2" xfId="14712" xr:uid="{00000000-0005-0000-0000-0000F1350000}"/>
    <cellStyle name="Normal 47 2 2 4" xfId="14713" xr:uid="{00000000-0005-0000-0000-0000F2350000}"/>
    <cellStyle name="Normal 47 2 3" xfId="14714" xr:uid="{00000000-0005-0000-0000-0000F3350000}"/>
    <cellStyle name="Normal 47 2 3 2" xfId="14715" xr:uid="{00000000-0005-0000-0000-0000F4350000}"/>
    <cellStyle name="Normal 47 2 3 2 2" xfId="14716" xr:uid="{00000000-0005-0000-0000-0000F5350000}"/>
    <cellStyle name="Normal 47 2 3 2 3" xfId="14717" xr:uid="{00000000-0005-0000-0000-0000F6350000}"/>
    <cellStyle name="Normal 47 2 3 3" xfId="14718" xr:uid="{00000000-0005-0000-0000-0000F7350000}"/>
    <cellStyle name="Normal 47 2 3 3 2" xfId="14719" xr:uid="{00000000-0005-0000-0000-0000F8350000}"/>
    <cellStyle name="Normal 47 2 3 4" xfId="14720" xr:uid="{00000000-0005-0000-0000-0000F9350000}"/>
    <cellStyle name="Normal 47 2 4" xfId="14721" xr:uid="{00000000-0005-0000-0000-0000FA350000}"/>
    <cellStyle name="Normal 47 2 4 2" xfId="14722" xr:uid="{00000000-0005-0000-0000-0000FB350000}"/>
    <cellStyle name="Normal 47 2 4 3" xfId="14723" xr:uid="{00000000-0005-0000-0000-0000FC350000}"/>
    <cellStyle name="Normal 47 2 5" xfId="14724" xr:uid="{00000000-0005-0000-0000-0000FD350000}"/>
    <cellStyle name="Normal 47 2 6" xfId="14725" xr:uid="{00000000-0005-0000-0000-0000FE350000}"/>
    <cellStyle name="Normal 47 2 7" xfId="14726" xr:uid="{00000000-0005-0000-0000-0000FF350000}"/>
    <cellStyle name="Normal 47 2 8" xfId="14727" xr:uid="{00000000-0005-0000-0000-000000360000}"/>
    <cellStyle name="Normal 47 3" xfId="14728" xr:uid="{00000000-0005-0000-0000-000001360000}"/>
    <cellStyle name="Normal 47 3 2" xfId="14729" xr:uid="{00000000-0005-0000-0000-000002360000}"/>
    <cellStyle name="Normal 47 4" xfId="14730" xr:uid="{00000000-0005-0000-0000-000003360000}"/>
    <cellStyle name="Normal 47 5" xfId="14731" xr:uid="{00000000-0005-0000-0000-000004360000}"/>
    <cellStyle name="Normal 47 6" xfId="14732" xr:uid="{00000000-0005-0000-0000-000005360000}"/>
    <cellStyle name="Normal 47 7" xfId="14733" xr:uid="{00000000-0005-0000-0000-000006360000}"/>
    <cellStyle name="Normal 47 8" xfId="5342" xr:uid="{00000000-0005-0000-0000-0000EA350000}"/>
    <cellStyle name="Normal 48" xfId="2950" xr:uid="{00000000-0005-0000-0000-00006A090000}"/>
    <cellStyle name="Normal 48 2" xfId="14734" xr:uid="{00000000-0005-0000-0000-000008360000}"/>
    <cellStyle name="Normal 48 2 2" xfId="14735" xr:uid="{00000000-0005-0000-0000-000009360000}"/>
    <cellStyle name="Normal 48 2 3" xfId="14736" xr:uid="{00000000-0005-0000-0000-00000A360000}"/>
    <cellStyle name="Normal 48 2 4" xfId="14737" xr:uid="{00000000-0005-0000-0000-00000B360000}"/>
    <cellStyle name="Normal 48 2 5" xfId="14738" xr:uid="{00000000-0005-0000-0000-00000C360000}"/>
    <cellStyle name="Normal 48 3" xfId="14739" xr:uid="{00000000-0005-0000-0000-00000D360000}"/>
    <cellStyle name="Normal 48 4" xfId="14740" xr:uid="{00000000-0005-0000-0000-00000E360000}"/>
    <cellStyle name="Normal 48 5" xfId="14741" xr:uid="{00000000-0005-0000-0000-00000F360000}"/>
    <cellStyle name="Normal 48 6" xfId="14742" xr:uid="{00000000-0005-0000-0000-000010360000}"/>
    <cellStyle name="Normal 48 7" xfId="14743" xr:uid="{00000000-0005-0000-0000-000011360000}"/>
    <cellStyle name="Normal 49" xfId="5341" xr:uid="{00000000-0005-0000-0000-000012360000}"/>
    <cellStyle name="Normal 49 2" xfId="14744" xr:uid="{00000000-0005-0000-0000-000013360000}"/>
    <cellStyle name="Normal 49 3" xfId="39" xr:uid="{00000000-0005-0000-0000-00002B000000}"/>
    <cellStyle name="Normal 49 3 2" xfId="141" xr:uid="{00000000-0005-0000-0000-00002B000000}"/>
    <cellStyle name="Normal 49 3 3" xfId="14745" xr:uid="{00000000-0005-0000-0000-000014360000}"/>
    <cellStyle name="Normal 49 4" xfId="14746" xr:uid="{00000000-0005-0000-0000-000015360000}"/>
    <cellStyle name="Normal 5" xfId="2469" xr:uid="{00000000-0005-0000-0000-00006B090000}"/>
    <cellStyle name="Normal 5 10" xfId="2470" xr:uid="{00000000-0005-0000-0000-00006C090000}"/>
    <cellStyle name="Normal 5 10 2" xfId="14747" xr:uid="{00000000-0005-0000-0000-000018360000}"/>
    <cellStyle name="Normal 5 10 2 2" xfId="14748" xr:uid="{00000000-0005-0000-0000-000019360000}"/>
    <cellStyle name="Normal 5 10 2 2 2" xfId="14749" xr:uid="{00000000-0005-0000-0000-00001A360000}"/>
    <cellStyle name="Normal 5 10 2 2 2 2" xfId="14750" xr:uid="{00000000-0005-0000-0000-00001B360000}"/>
    <cellStyle name="Normal 5 10 2 2 2 3" xfId="14751" xr:uid="{00000000-0005-0000-0000-00001C360000}"/>
    <cellStyle name="Normal 5 10 2 2 3" xfId="14752" xr:uid="{00000000-0005-0000-0000-00001D360000}"/>
    <cellStyle name="Normal 5 10 2 2 3 2" xfId="14753" xr:uid="{00000000-0005-0000-0000-00001E360000}"/>
    <cellStyle name="Normal 5 10 2 2 4" xfId="14754" xr:uid="{00000000-0005-0000-0000-00001F360000}"/>
    <cellStyle name="Normal 5 10 2 3" xfId="14755" xr:uid="{00000000-0005-0000-0000-000020360000}"/>
    <cellStyle name="Normal 5 10 2 3 2" xfId="14756" xr:uid="{00000000-0005-0000-0000-000021360000}"/>
    <cellStyle name="Normal 5 10 2 3 3" xfId="14757" xr:uid="{00000000-0005-0000-0000-000022360000}"/>
    <cellStyle name="Normal 5 10 2 4" xfId="14758" xr:uid="{00000000-0005-0000-0000-000023360000}"/>
    <cellStyle name="Normal 5 10 2 4 2" xfId="14759" xr:uid="{00000000-0005-0000-0000-000024360000}"/>
    <cellStyle name="Normal 5 10 2 5" xfId="14760" xr:uid="{00000000-0005-0000-0000-000025360000}"/>
    <cellStyle name="Normal 5 10 3" xfId="14761" xr:uid="{00000000-0005-0000-0000-000026360000}"/>
    <cellStyle name="Normal 5 10 3 2" xfId="14762" xr:uid="{00000000-0005-0000-0000-000027360000}"/>
    <cellStyle name="Normal 5 10 3 2 2" xfId="14763" xr:uid="{00000000-0005-0000-0000-000028360000}"/>
    <cellStyle name="Normal 5 10 3 2 3" xfId="14764" xr:uid="{00000000-0005-0000-0000-000029360000}"/>
    <cellStyle name="Normal 5 10 3 3" xfId="14765" xr:uid="{00000000-0005-0000-0000-00002A360000}"/>
    <cellStyle name="Normal 5 10 3 3 2" xfId="14766" xr:uid="{00000000-0005-0000-0000-00002B360000}"/>
    <cellStyle name="Normal 5 10 3 4" xfId="14767" xr:uid="{00000000-0005-0000-0000-00002C360000}"/>
    <cellStyle name="Normal 5 10 4" xfId="14768" xr:uid="{00000000-0005-0000-0000-00002D360000}"/>
    <cellStyle name="Normal 5 10 5" xfId="14769" xr:uid="{00000000-0005-0000-0000-00002E360000}"/>
    <cellStyle name="Normal 5 11" xfId="2471" xr:uid="{00000000-0005-0000-0000-00006D090000}"/>
    <cellStyle name="Normal 5 11 2" xfId="14770" xr:uid="{00000000-0005-0000-0000-000030360000}"/>
    <cellStyle name="Normal 5 11 3" xfId="14771" xr:uid="{00000000-0005-0000-0000-000031360000}"/>
    <cellStyle name="Normal 5 12" xfId="2472" xr:uid="{00000000-0005-0000-0000-00006E090000}"/>
    <cellStyle name="Normal 5 12 2" xfId="14772" xr:uid="{00000000-0005-0000-0000-000033360000}"/>
    <cellStyle name="Normal 5 12 3" xfId="14773" xr:uid="{00000000-0005-0000-0000-000034360000}"/>
    <cellStyle name="Normal 5 13" xfId="2473" xr:uid="{00000000-0005-0000-0000-00006F090000}"/>
    <cellStyle name="Normal 5 13 2" xfId="14774" xr:uid="{00000000-0005-0000-0000-000036360000}"/>
    <cellStyle name="Normal 5 13 3" xfId="14775" xr:uid="{00000000-0005-0000-0000-000037360000}"/>
    <cellStyle name="Normal 5 14" xfId="2474" xr:uid="{00000000-0005-0000-0000-000070090000}"/>
    <cellStyle name="Normal 5 14 2" xfId="14776" xr:uid="{00000000-0005-0000-0000-000039360000}"/>
    <cellStyle name="Normal 5 14 3" xfId="14777" xr:uid="{00000000-0005-0000-0000-00003A360000}"/>
    <cellStyle name="Normal 5 15" xfId="2475" xr:uid="{00000000-0005-0000-0000-000071090000}"/>
    <cellStyle name="Normal 5 15 2" xfId="14778" xr:uid="{00000000-0005-0000-0000-00003C360000}"/>
    <cellStyle name="Normal 5 15 3" xfId="14779" xr:uid="{00000000-0005-0000-0000-00003D360000}"/>
    <cellStyle name="Normal 5 16" xfId="2476" xr:uid="{00000000-0005-0000-0000-000072090000}"/>
    <cellStyle name="Normal 5 16 2" xfId="14780" xr:uid="{00000000-0005-0000-0000-00003F360000}"/>
    <cellStyle name="Normal 5 16 3" xfId="14781" xr:uid="{00000000-0005-0000-0000-000040360000}"/>
    <cellStyle name="Normal 5 17" xfId="2477" xr:uid="{00000000-0005-0000-0000-000073090000}"/>
    <cellStyle name="Normal 5 17 2" xfId="14782" xr:uid="{00000000-0005-0000-0000-000042360000}"/>
    <cellStyle name="Normal 5 17 3" xfId="14783" xr:uid="{00000000-0005-0000-0000-000043360000}"/>
    <cellStyle name="Normal 5 18" xfId="2478" xr:uid="{00000000-0005-0000-0000-000074090000}"/>
    <cellStyle name="Normal 5 18 2" xfId="14784" xr:uid="{00000000-0005-0000-0000-000045360000}"/>
    <cellStyle name="Normal 5 18 3" xfId="14785" xr:uid="{00000000-0005-0000-0000-000046360000}"/>
    <cellStyle name="Normal 5 19" xfId="2479" xr:uid="{00000000-0005-0000-0000-000075090000}"/>
    <cellStyle name="Normal 5 19 2" xfId="14786" xr:uid="{00000000-0005-0000-0000-000048360000}"/>
    <cellStyle name="Normal 5 19 3" xfId="14787" xr:uid="{00000000-0005-0000-0000-000049360000}"/>
    <cellStyle name="Normal 5 2" xfId="2480" xr:uid="{00000000-0005-0000-0000-000076090000}"/>
    <cellStyle name="Normal 5 2 10" xfId="2481" xr:uid="{00000000-0005-0000-0000-000077090000}"/>
    <cellStyle name="Normal 5 2 10 2" xfId="14788" xr:uid="{00000000-0005-0000-0000-00004C360000}"/>
    <cellStyle name="Normal 5 2 10 3" xfId="14789" xr:uid="{00000000-0005-0000-0000-00004D360000}"/>
    <cellStyle name="Normal 5 2 11" xfId="2482" xr:uid="{00000000-0005-0000-0000-000078090000}"/>
    <cellStyle name="Normal 5 2 11 2" xfId="14790" xr:uid="{00000000-0005-0000-0000-00004F360000}"/>
    <cellStyle name="Normal 5 2 11 3" xfId="14791" xr:uid="{00000000-0005-0000-0000-000050360000}"/>
    <cellStyle name="Normal 5 2 12" xfId="2483" xr:uid="{00000000-0005-0000-0000-000079090000}"/>
    <cellStyle name="Normal 5 2 12 2" xfId="14792" xr:uid="{00000000-0005-0000-0000-000052360000}"/>
    <cellStyle name="Normal 5 2 12 3" xfId="14793" xr:uid="{00000000-0005-0000-0000-000053360000}"/>
    <cellStyle name="Normal 5 2 13" xfId="2484" xr:uid="{00000000-0005-0000-0000-00007A090000}"/>
    <cellStyle name="Normal 5 2 13 2" xfId="14794" xr:uid="{00000000-0005-0000-0000-000055360000}"/>
    <cellStyle name="Normal 5 2 13 3" xfId="14795" xr:uid="{00000000-0005-0000-0000-000056360000}"/>
    <cellStyle name="Normal 5 2 14" xfId="2485" xr:uid="{00000000-0005-0000-0000-00007B090000}"/>
    <cellStyle name="Normal 5 2 14 2" xfId="14796" xr:uid="{00000000-0005-0000-0000-000058360000}"/>
    <cellStyle name="Normal 5 2 14 3" xfId="14797" xr:uid="{00000000-0005-0000-0000-000059360000}"/>
    <cellStyle name="Normal 5 2 15" xfId="2486" xr:uid="{00000000-0005-0000-0000-00007C090000}"/>
    <cellStyle name="Normal 5 2 15 2" xfId="14798" xr:uid="{00000000-0005-0000-0000-00005B360000}"/>
    <cellStyle name="Normal 5 2 15 3" xfId="14799" xr:uid="{00000000-0005-0000-0000-00005C360000}"/>
    <cellStyle name="Normal 5 2 16" xfId="2487" xr:uid="{00000000-0005-0000-0000-00007D090000}"/>
    <cellStyle name="Normal 5 2 16 2" xfId="14800" xr:uid="{00000000-0005-0000-0000-00005E360000}"/>
    <cellStyle name="Normal 5 2 16 3" xfId="14801" xr:uid="{00000000-0005-0000-0000-00005F360000}"/>
    <cellStyle name="Normal 5 2 17" xfId="2488" xr:uid="{00000000-0005-0000-0000-00007E090000}"/>
    <cellStyle name="Normal 5 2 17 2" xfId="14802" xr:uid="{00000000-0005-0000-0000-000061360000}"/>
    <cellStyle name="Normal 5 2 17 3" xfId="14803" xr:uid="{00000000-0005-0000-0000-000062360000}"/>
    <cellStyle name="Normal 5 2 18" xfId="2489" xr:uid="{00000000-0005-0000-0000-00007F090000}"/>
    <cellStyle name="Normal 5 2 18 2" xfId="14804" xr:uid="{00000000-0005-0000-0000-000064360000}"/>
    <cellStyle name="Normal 5 2 18 3" xfId="14805" xr:uid="{00000000-0005-0000-0000-000065360000}"/>
    <cellStyle name="Normal 5 2 19" xfId="2490" xr:uid="{00000000-0005-0000-0000-000080090000}"/>
    <cellStyle name="Normal 5 2 19 2" xfId="14806" xr:uid="{00000000-0005-0000-0000-000067360000}"/>
    <cellStyle name="Normal 5 2 19 3" xfId="14807" xr:uid="{00000000-0005-0000-0000-000068360000}"/>
    <cellStyle name="Normal 5 2 2" xfId="2491" xr:uid="{00000000-0005-0000-0000-000081090000}"/>
    <cellStyle name="Normal 5 2 2 10" xfId="14808" xr:uid="{00000000-0005-0000-0000-00006A360000}"/>
    <cellStyle name="Normal 5 2 2 11" xfId="14809" xr:uid="{00000000-0005-0000-0000-00006B360000}"/>
    <cellStyle name="Normal 5 2 2 2" xfId="14810" xr:uid="{00000000-0005-0000-0000-00006C360000}"/>
    <cellStyle name="Normal 5 2 2 2 10" xfId="14811" xr:uid="{00000000-0005-0000-0000-00006D360000}"/>
    <cellStyle name="Normal 5 2 2 2 2" xfId="14812" xr:uid="{00000000-0005-0000-0000-00006E360000}"/>
    <cellStyle name="Normal 5 2 2 2 2 2" xfId="14813" xr:uid="{00000000-0005-0000-0000-00006F360000}"/>
    <cellStyle name="Normal 5 2 2 2 2 2 2" xfId="14814" xr:uid="{00000000-0005-0000-0000-000070360000}"/>
    <cellStyle name="Normal 5 2 2 2 2 2 2 2" xfId="14815" xr:uid="{00000000-0005-0000-0000-000071360000}"/>
    <cellStyle name="Normal 5 2 2 2 2 2 2 2 2" xfId="14816" xr:uid="{00000000-0005-0000-0000-000072360000}"/>
    <cellStyle name="Normal 5 2 2 2 2 2 2 2 3" xfId="14817" xr:uid="{00000000-0005-0000-0000-000073360000}"/>
    <cellStyle name="Normal 5 2 2 2 2 2 2 3" xfId="14818" xr:uid="{00000000-0005-0000-0000-000074360000}"/>
    <cellStyle name="Normal 5 2 2 2 2 2 2 4" xfId="14819" xr:uid="{00000000-0005-0000-0000-000075360000}"/>
    <cellStyle name="Normal 5 2 2 2 2 2 2 5" xfId="14820" xr:uid="{00000000-0005-0000-0000-000076360000}"/>
    <cellStyle name="Normal 5 2 2 2 2 2 2 6" xfId="14821" xr:uid="{00000000-0005-0000-0000-000077360000}"/>
    <cellStyle name="Normal 5 2 2 2 2 2 3" xfId="14822" xr:uid="{00000000-0005-0000-0000-000078360000}"/>
    <cellStyle name="Normal 5 2 2 2 2 2 3 2" xfId="14823" xr:uid="{00000000-0005-0000-0000-000079360000}"/>
    <cellStyle name="Normal 5 2 2 2 2 2 3 2 2" xfId="14824" xr:uid="{00000000-0005-0000-0000-00007A360000}"/>
    <cellStyle name="Normal 5 2 2 2 2 2 3 2 3" xfId="14825" xr:uid="{00000000-0005-0000-0000-00007B360000}"/>
    <cellStyle name="Normal 5 2 2 2 2 2 3 3" xfId="14826" xr:uid="{00000000-0005-0000-0000-00007C360000}"/>
    <cellStyle name="Normal 5 2 2 2 2 2 3 3 2" xfId="14827" xr:uid="{00000000-0005-0000-0000-00007D360000}"/>
    <cellStyle name="Normal 5 2 2 2 2 2 3 4" xfId="14828" xr:uid="{00000000-0005-0000-0000-00007E360000}"/>
    <cellStyle name="Normal 5 2 2 2 2 2 4" xfId="14829" xr:uid="{00000000-0005-0000-0000-00007F360000}"/>
    <cellStyle name="Normal 5 2 2 2 2 2 4 2" xfId="14830" xr:uid="{00000000-0005-0000-0000-000080360000}"/>
    <cellStyle name="Normal 5 2 2 2 2 2 4 3" xfId="14831" xr:uid="{00000000-0005-0000-0000-000081360000}"/>
    <cellStyle name="Normal 5 2 2 2 2 2 5" xfId="14832" xr:uid="{00000000-0005-0000-0000-000082360000}"/>
    <cellStyle name="Normal 5 2 2 2 2 2 6" xfId="14833" xr:uid="{00000000-0005-0000-0000-000083360000}"/>
    <cellStyle name="Normal 5 2 2 2 2 2 7" xfId="14834" xr:uid="{00000000-0005-0000-0000-000084360000}"/>
    <cellStyle name="Normal 5 2 2 2 2 2 8" xfId="14835" xr:uid="{00000000-0005-0000-0000-000085360000}"/>
    <cellStyle name="Normal 5 2 2 2 2 3" xfId="14836" xr:uid="{00000000-0005-0000-0000-000086360000}"/>
    <cellStyle name="Normal 5 2 2 2 2 3 2" xfId="14837" xr:uid="{00000000-0005-0000-0000-000087360000}"/>
    <cellStyle name="Normal 5 2 2 2 2 3 2 2" xfId="14838" xr:uid="{00000000-0005-0000-0000-000088360000}"/>
    <cellStyle name="Normal 5 2 2 2 2 3 2 3" xfId="14839" xr:uid="{00000000-0005-0000-0000-000089360000}"/>
    <cellStyle name="Normal 5 2 2 2 2 3 2 4" xfId="14840" xr:uid="{00000000-0005-0000-0000-00008A360000}"/>
    <cellStyle name="Normal 5 2 2 2 2 3 3" xfId="14841" xr:uid="{00000000-0005-0000-0000-00008B360000}"/>
    <cellStyle name="Normal 5 2 2 2 2 3 4" xfId="14842" xr:uid="{00000000-0005-0000-0000-00008C360000}"/>
    <cellStyle name="Normal 5 2 2 2 2 3 5" xfId="14843" xr:uid="{00000000-0005-0000-0000-00008D360000}"/>
    <cellStyle name="Normal 5 2 2 2 2 3 6" xfId="14844" xr:uid="{00000000-0005-0000-0000-00008E360000}"/>
    <cellStyle name="Normal 5 2 2 2 2 4" xfId="14845" xr:uid="{00000000-0005-0000-0000-00008F360000}"/>
    <cellStyle name="Normal 5 2 2 2 2 4 2" xfId="14846" xr:uid="{00000000-0005-0000-0000-000090360000}"/>
    <cellStyle name="Normal 5 2 2 2 2 4 2 2" xfId="14847" xr:uid="{00000000-0005-0000-0000-000091360000}"/>
    <cellStyle name="Normal 5 2 2 2 2 4 2 3" xfId="14848" xr:uid="{00000000-0005-0000-0000-000092360000}"/>
    <cellStyle name="Normal 5 2 2 2 2 4 3" xfId="14849" xr:uid="{00000000-0005-0000-0000-000093360000}"/>
    <cellStyle name="Normal 5 2 2 2 2 4 4" xfId="14850" xr:uid="{00000000-0005-0000-0000-000094360000}"/>
    <cellStyle name="Normal 5 2 2 2 2 4 5" xfId="14851" xr:uid="{00000000-0005-0000-0000-000095360000}"/>
    <cellStyle name="Normal 5 2 2 2 2 4 6" xfId="14852" xr:uid="{00000000-0005-0000-0000-000096360000}"/>
    <cellStyle name="Normal 5 2 2 2 2 5" xfId="14853" xr:uid="{00000000-0005-0000-0000-000097360000}"/>
    <cellStyle name="Normal 5 2 2 2 2 5 2" xfId="14854" xr:uid="{00000000-0005-0000-0000-000098360000}"/>
    <cellStyle name="Normal 5 2 2 2 2 5 3" xfId="14855" xr:uid="{00000000-0005-0000-0000-000099360000}"/>
    <cellStyle name="Normal 5 2 2 2 2 6" xfId="14856" xr:uid="{00000000-0005-0000-0000-00009A360000}"/>
    <cellStyle name="Normal 5 2 2 2 2 7" xfId="14857" xr:uid="{00000000-0005-0000-0000-00009B360000}"/>
    <cellStyle name="Normal 5 2 2 2 2 8" xfId="14858" xr:uid="{00000000-0005-0000-0000-00009C360000}"/>
    <cellStyle name="Normal 5 2 2 2 2 9" xfId="14859" xr:uid="{00000000-0005-0000-0000-00009D360000}"/>
    <cellStyle name="Normal 5 2 2 2 3" xfId="14860" xr:uid="{00000000-0005-0000-0000-00009E360000}"/>
    <cellStyle name="Normal 5 2 2 2 3 2" xfId="14861" xr:uid="{00000000-0005-0000-0000-00009F360000}"/>
    <cellStyle name="Normal 5 2 2 2 3 2 2" xfId="14862" xr:uid="{00000000-0005-0000-0000-0000A0360000}"/>
    <cellStyle name="Normal 5 2 2 2 3 2 2 2" xfId="14863" xr:uid="{00000000-0005-0000-0000-0000A1360000}"/>
    <cellStyle name="Normal 5 2 2 2 3 2 2 3" xfId="14864" xr:uid="{00000000-0005-0000-0000-0000A2360000}"/>
    <cellStyle name="Normal 5 2 2 2 3 2 2 4" xfId="14865" xr:uid="{00000000-0005-0000-0000-0000A3360000}"/>
    <cellStyle name="Normal 5 2 2 2 3 2 3" xfId="14866" xr:uid="{00000000-0005-0000-0000-0000A4360000}"/>
    <cellStyle name="Normal 5 2 2 2 3 2 4" xfId="14867" xr:uid="{00000000-0005-0000-0000-0000A5360000}"/>
    <cellStyle name="Normal 5 2 2 2 3 2 5" xfId="14868" xr:uid="{00000000-0005-0000-0000-0000A6360000}"/>
    <cellStyle name="Normal 5 2 2 2 3 2 6" xfId="14869" xr:uid="{00000000-0005-0000-0000-0000A7360000}"/>
    <cellStyle name="Normal 5 2 2 2 3 3" xfId="14870" xr:uid="{00000000-0005-0000-0000-0000A8360000}"/>
    <cellStyle name="Normal 5 2 2 2 3 3 2" xfId="14871" xr:uid="{00000000-0005-0000-0000-0000A9360000}"/>
    <cellStyle name="Normal 5 2 2 2 3 3 2 2" xfId="14872" xr:uid="{00000000-0005-0000-0000-0000AA360000}"/>
    <cellStyle name="Normal 5 2 2 2 3 3 2 3" xfId="14873" xr:uid="{00000000-0005-0000-0000-0000AB360000}"/>
    <cellStyle name="Normal 5 2 2 2 3 3 3" xfId="14874" xr:uid="{00000000-0005-0000-0000-0000AC360000}"/>
    <cellStyle name="Normal 5 2 2 2 3 3 4" xfId="14875" xr:uid="{00000000-0005-0000-0000-0000AD360000}"/>
    <cellStyle name="Normal 5 2 2 2 3 3 5" xfId="14876" xr:uid="{00000000-0005-0000-0000-0000AE360000}"/>
    <cellStyle name="Normal 5 2 2 2 3 3 6" xfId="14877" xr:uid="{00000000-0005-0000-0000-0000AF360000}"/>
    <cellStyle name="Normal 5 2 2 2 3 4" xfId="14878" xr:uid="{00000000-0005-0000-0000-0000B0360000}"/>
    <cellStyle name="Normal 5 2 2 2 3 4 2" xfId="14879" xr:uid="{00000000-0005-0000-0000-0000B1360000}"/>
    <cellStyle name="Normal 5 2 2 2 3 4 3" xfId="14880" xr:uid="{00000000-0005-0000-0000-0000B2360000}"/>
    <cellStyle name="Normal 5 2 2 2 3 5" xfId="14881" xr:uid="{00000000-0005-0000-0000-0000B3360000}"/>
    <cellStyle name="Normal 5 2 2 2 3 6" xfId="14882" xr:uid="{00000000-0005-0000-0000-0000B4360000}"/>
    <cellStyle name="Normal 5 2 2 2 3 7" xfId="14883" xr:uid="{00000000-0005-0000-0000-0000B5360000}"/>
    <cellStyle name="Normal 5 2 2 2 3 8" xfId="14884" xr:uid="{00000000-0005-0000-0000-0000B6360000}"/>
    <cellStyle name="Normal 5 2 2 2 4" xfId="14885" xr:uid="{00000000-0005-0000-0000-0000B7360000}"/>
    <cellStyle name="Normal 5 2 2 2 4 2" xfId="14886" xr:uid="{00000000-0005-0000-0000-0000B8360000}"/>
    <cellStyle name="Normal 5 2 2 2 4 2 2" xfId="14887" xr:uid="{00000000-0005-0000-0000-0000B9360000}"/>
    <cellStyle name="Normal 5 2 2 2 4 2 3" xfId="14888" xr:uid="{00000000-0005-0000-0000-0000BA360000}"/>
    <cellStyle name="Normal 5 2 2 2 4 2 4" xfId="14889" xr:uid="{00000000-0005-0000-0000-0000BB360000}"/>
    <cellStyle name="Normal 5 2 2 2 4 3" xfId="14890" xr:uid="{00000000-0005-0000-0000-0000BC360000}"/>
    <cellStyle name="Normal 5 2 2 2 4 4" xfId="14891" xr:uid="{00000000-0005-0000-0000-0000BD360000}"/>
    <cellStyle name="Normal 5 2 2 2 4 5" xfId="14892" xr:uid="{00000000-0005-0000-0000-0000BE360000}"/>
    <cellStyle name="Normal 5 2 2 2 4 6" xfId="14893" xr:uid="{00000000-0005-0000-0000-0000BF360000}"/>
    <cellStyle name="Normal 5 2 2 2 5" xfId="14894" xr:uid="{00000000-0005-0000-0000-0000C0360000}"/>
    <cellStyle name="Normal 5 2 2 2 5 2" xfId="14895" xr:uid="{00000000-0005-0000-0000-0000C1360000}"/>
    <cellStyle name="Normal 5 2 2 2 5 2 2" xfId="14896" xr:uid="{00000000-0005-0000-0000-0000C2360000}"/>
    <cellStyle name="Normal 5 2 2 2 5 2 3" xfId="14897" xr:uid="{00000000-0005-0000-0000-0000C3360000}"/>
    <cellStyle name="Normal 5 2 2 2 5 3" xfId="14898" xr:uid="{00000000-0005-0000-0000-0000C4360000}"/>
    <cellStyle name="Normal 5 2 2 2 5 4" xfId="14899" xr:uid="{00000000-0005-0000-0000-0000C5360000}"/>
    <cellStyle name="Normal 5 2 2 2 5 5" xfId="14900" xr:uid="{00000000-0005-0000-0000-0000C6360000}"/>
    <cellStyle name="Normal 5 2 2 2 5 6" xfId="14901" xr:uid="{00000000-0005-0000-0000-0000C7360000}"/>
    <cellStyle name="Normal 5 2 2 2 6" xfId="14902" xr:uid="{00000000-0005-0000-0000-0000C8360000}"/>
    <cellStyle name="Normal 5 2 2 2 6 2" xfId="14903" xr:uid="{00000000-0005-0000-0000-0000C9360000}"/>
    <cellStyle name="Normal 5 2 2 2 6 3" xfId="14904" xr:uid="{00000000-0005-0000-0000-0000CA360000}"/>
    <cellStyle name="Normal 5 2 2 2 7" xfId="14905" xr:uid="{00000000-0005-0000-0000-0000CB360000}"/>
    <cellStyle name="Normal 5 2 2 2 8" xfId="14906" xr:uid="{00000000-0005-0000-0000-0000CC360000}"/>
    <cellStyle name="Normal 5 2 2 2 9" xfId="14907" xr:uid="{00000000-0005-0000-0000-0000CD360000}"/>
    <cellStyle name="Normal 5 2 2 3" xfId="14908" xr:uid="{00000000-0005-0000-0000-0000CE360000}"/>
    <cellStyle name="Normal 5 2 2 3 2" xfId="14909" xr:uid="{00000000-0005-0000-0000-0000CF360000}"/>
    <cellStyle name="Normal 5 2 2 3 2 2" xfId="14910" xr:uid="{00000000-0005-0000-0000-0000D0360000}"/>
    <cellStyle name="Normal 5 2 2 3 2 2 2" xfId="14911" xr:uid="{00000000-0005-0000-0000-0000D1360000}"/>
    <cellStyle name="Normal 5 2 2 3 2 2 2 2" xfId="14912" xr:uid="{00000000-0005-0000-0000-0000D2360000}"/>
    <cellStyle name="Normal 5 2 2 3 2 2 2 3" xfId="14913" xr:uid="{00000000-0005-0000-0000-0000D3360000}"/>
    <cellStyle name="Normal 5 2 2 3 2 2 3" xfId="14914" xr:uid="{00000000-0005-0000-0000-0000D4360000}"/>
    <cellStyle name="Normal 5 2 2 3 2 2 4" xfId="14915" xr:uid="{00000000-0005-0000-0000-0000D5360000}"/>
    <cellStyle name="Normal 5 2 2 3 2 2 5" xfId="14916" xr:uid="{00000000-0005-0000-0000-0000D6360000}"/>
    <cellStyle name="Normal 5 2 2 3 2 2 6" xfId="14917" xr:uid="{00000000-0005-0000-0000-0000D7360000}"/>
    <cellStyle name="Normal 5 2 2 3 2 3" xfId="14918" xr:uid="{00000000-0005-0000-0000-0000D8360000}"/>
    <cellStyle name="Normal 5 2 2 3 2 3 2" xfId="14919" xr:uid="{00000000-0005-0000-0000-0000D9360000}"/>
    <cellStyle name="Normal 5 2 2 3 2 3 2 2" xfId="14920" xr:uid="{00000000-0005-0000-0000-0000DA360000}"/>
    <cellStyle name="Normal 5 2 2 3 2 3 2 3" xfId="14921" xr:uid="{00000000-0005-0000-0000-0000DB360000}"/>
    <cellStyle name="Normal 5 2 2 3 2 3 3" xfId="14922" xr:uid="{00000000-0005-0000-0000-0000DC360000}"/>
    <cellStyle name="Normal 5 2 2 3 2 3 3 2" xfId="14923" xr:uid="{00000000-0005-0000-0000-0000DD360000}"/>
    <cellStyle name="Normal 5 2 2 3 2 3 4" xfId="14924" xr:uid="{00000000-0005-0000-0000-0000DE360000}"/>
    <cellStyle name="Normal 5 2 2 3 2 4" xfId="14925" xr:uid="{00000000-0005-0000-0000-0000DF360000}"/>
    <cellStyle name="Normal 5 2 2 3 2 4 2" xfId="14926" xr:uid="{00000000-0005-0000-0000-0000E0360000}"/>
    <cellStyle name="Normal 5 2 2 3 2 4 3" xfId="14927" xr:uid="{00000000-0005-0000-0000-0000E1360000}"/>
    <cellStyle name="Normal 5 2 2 3 2 5" xfId="14928" xr:uid="{00000000-0005-0000-0000-0000E2360000}"/>
    <cellStyle name="Normal 5 2 2 3 2 6" xfId="14929" xr:uid="{00000000-0005-0000-0000-0000E3360000}"/>
    <cellStyle name="Normal 5 2 2 3 2 7" xfId="14930" xr:uid="{00000000-0005-0000-0000-0000E4360000}"/>
    <cellStyle name="Normal 5 2 2 3 2 8" xfId="14931" xr:uid="{00000000-0005-0000-0000-0000E5360000}"/>
    <cellStyle name="Normal 5 2 2 3 3" xfId="14932" xr:uid="{00000000-0005-0000-0000-0000E6360000}"/>
    <cellStyle name="Normal 5 2 2 3 3 2" xfId="14933" xr:uid="{00000000-0005-0000-0000-0000E7360000}"/>
    <cellStyle name="Normal 5 2 2 3 3 2 2" xfId="14934" xr:uid="{00000000-0005-0000-0000-0000E8360000}"/>
    <cellStyle name="Normal 5 2 2 3 3 2 3" xfId="14935" xr:uid="{00000000-0005-0000-0000-0000E9360000}"/>
    <cellStyle name="Normal 5 2 2 3 3 2 4" xfId="14936" xr:uid="{00000000-0005-0000-0000-0000EA360000}"/>
    <cellStyle name="Normal 5 2 2 3 3 3" xfId="14937" xr:uid="{00000000-0005-0000-0000-0000EB360000}"/>
    <cellStyle name="Normal 5 2 2 3 3 4" xfId="14938" xr:uid="{00000000-0005-0000-0000-0000EC360000}"/>
    <cellStyle name="Normal 5 2 2 3 3 5" xfId="14939" xr:uid="{00000000-0005-0000-0000-0000ED360000}"/>
    <cellStyle name="Normal 5 2 2 3 3 6" xfId="14940" xr:uid="{00000000-0005-0000-0000-0000EE360000}"/>
    <cellStyle name="Normal 5 2 2 3 4" xfId="14941" xr:uid="{00000000-0005-0000-0000-0000EF360000}"/>
    <cellStyle name="Normal 5 2 2 3 4 2" xfId="14942" xr:uid="{00000000-0005-0000-0000-0000F0360000}"/>
    <cellStyle name="Normal 5 2 2 3 4 2 2" xfId="14943" xr:uid="{00000000-0005-0000-0000-0000F1360000}"/>
    <cellStyle name="Normal 5 2 2 3 4 2 3" xfId="14944" xr:uid="{00000000-0005-0000-0000-0000F2360000}"/>
    <cellStyle name="Normal 5 2 2 3 4 3" xfId="14945" xr:uid="{00000000-0005-0000-0000-0000F3360000}"/>
    <cellStyle name="Normal 5 2 2 3 4 4" xfId="14946" xr:uid="{00000000-0005-0000-0000-0000F4360000}"/>
    <cellStyle name="Normal 5 2 2 3 4 5" xfId="14947" xr:uid="{00000000-0005-0000-0000-0000F5360000}"/>
    <cellStyle name="Normal 5 2 2 3 4 6" xfId="14948" xr:uid="{00000000-0005-0000-0000-0000F6360000}"/>
    <cellStyle name="Normal 5 2 2 3 5" xfId="14949" xr:uid="{00000000-0005-0000-0000-0000F7360000}"/>
    <cellStyle name="Normal 5 2 2 3 5 2" xfId="14950" xr:uid="{00000000-0005-0000-0000-0000F8360000}"/>
    <cellStyle name="Normal 5 2 2 3 5 3" xfId="14951" xr:uid="{00000000-0005-0000-0000-0000F9360000}"/>
    <cellStyle name="Normal 5 2 2 3 6" xfId="14952" xr:uid="{00000000-0005-0000-0000-0000FA360000}"/>
    <cellStyle name="Normal 5 2 2 3 7" xfId="14953" xr:uid="{00000000-0005-0000-0000-0000FB360000}"/>
    <cellStyle name="Normal 5 2 2 3 8" xfId="14954" xr:uid="{00000000-0005-0000-0000-0000FC360000}"/>
    <cellStyle name="Normal 5 2 2 3 9" xfId="14955" xr:uid="{00000000-0005-0000-0000-0000FD360000}"/>
    <cellStyle name="Normal 5 2 2 4" xfId="14956" xr:uid="{00000000-0005-0000-0000-0000FE360000}"/>
    <cellStyle name="Normal 5 2 2 4 2" xfId="14957" xr:uid="{00000000-0005-0000-0000-0000FF360000}"/>
    <cellStyle name="Normal 5 2 2 4 2 2" xfId="14958" xr:uid="{00000000-0005-0000-0000-000000370000}"/>
    <cellStyle name="Normal 5 2 2 4 2 2 2" xfId="14959" xr:uid="{00000000-0005-0000-0000-000001370000}"/>
    <cellStyle name="Normal 5 2 2 4 2 2 3" xfId="14960" xr:uid="{00000000-0005-0000-0000-000002370000}"/>
    <cellStyle name="Normal 5 2 2 4 2 2 4" xfId="14961" xr:uid="{00000000-0005-0000-0000-000003370000}"/>
    <cellStyle name="Normal 5 2 2 4 2 3" xfId="14962" xr:uid="{00000000-0005-0000-0000-000004370000}"/>
    <cellStyle name="Normal 5 2 2 4 2 4" xfId="14963" xr:uid="{00000000-0005-0000-0000-000005370000}"/>
    <cellStyle name="Normal 5 2 2 4 2 5" xfId="14964" xr:uid="{00000000-0005-0000-0000-000006370000}"/>
    <cellStyle name="Normal 5 2 2 4 2 6" xfId="14965" xr:uid="{00000000-0005-0000-0000-000007370000}"/>
    <cellStyle name="Normal 5 2 2 4 3" xfId="14966" xr:uid="{00000000-0005-0000-0000-000008370000}"/>
    <cellStyle name="Normal 5 2 2 4 3 2" xfId="14967" xr:uid="{00000000-0005-0000-0000-000009370000}"/>
    <cellStyle name="Normal 5 2 2 4 3 2 2" xfId="14968" xr:uid="{00000000-0005-0000-0000-00000A370000}"/>
    <cellStyle name="Normal 5 2 2 4 3 2 3" xfId="14969" xr:uid="{00000000-0005-0000-0000-00000B370000}"/>
    <cellStyle name="Normal 5 2 2 4 3 3" xfId="14970" xr:uid="{00000000-0005-0000-0000-00000C370000}"/>
    <cellStyle name="Normal 5 2 2 4 3 4" xfId="14971" xr:uid="{00000000-0005-0000-0000-00000D370000}"/>
    <cellStyle name="Normal 5 2 2 4 3 5" xfId="14972" xr:uid="{00000000-0005-0000-0000-00000E370000}"/>
    <cellStyle name="Normal 5 2 2 4 3 6" xfId="14973" xr:uid="{00000000-0005-0000-0000-00000F370000}"/>
    <cellStyle name="Normal 5 2 2 4 4" xfId="14974" xr:uid="{00000000-0005-0000-0000-000010370000}"/>
    <cellStyle name="Normal 5 2 2 4 4 2" xfId="14975" xr:uid="{00000000-0005-0000-0000-000011370000}"/>
    <cellStyle name="Normal 5 2 2 4 4 3" xfId="14976" xr:uid="{00000000-0005-0000-0000-000012370000}"/>
    <cellStyle name="Normal 5 2 2 4 5" xfId="14977" xr:uid="{00000000-0005-0000-0000-000013370000}"/>
    <cellStyle name="Normal 5 2 2 4 6" xfId="14978" xr:uid="{00000000-0005-0000-0000-000014370000}"/>
    <cellStyle name="Normal 5 2 2 4 7" xfId="14979" xr:uid="{00000000-0005-0000-0000-000015370000}"/>
    <cellStyle name="Normal 5 2 2 4 8" xfId="14980" xr:uid="{00000000-0005-0000-0000-000016370000}"/>
    <cellStyle name="Normal 5 2 2 5" xfId="14981" xr:uid="{00000000-0005-0000-0000-000017370000}"/>
    <cellStyle name="Normal 5 2 2 5 2" xfId="14982" xr:uid="{00000000-0005-0000-0000-000018370000}"/>
    <cellStyle name="Normal 5 2 2 5 2 2" xfId="14983" xr:uid="{00000000-0005-0000-0000-000019370000}"/>
    <cellStyle name="Normal 5 2 2 5 3" xfId="14984" xr:uid="{00000000-0005-0000-0000-00001A370000}"/>
    <cellStyle name="Normal 5 2 2 5 4" xfId="14985" xr:uid="{00000000-0005-0000-0000-00001B370000}"/>
    <cellStyle name="Normal 5 2 2 5 5" xfId="14986" xr:uid="{00000000-0005-0000-0000-00001C370000}"/>
    <cellStyle name="Normal 5 2 2 6" xfId="14987" xr:uid="{00000000-0005-0000-0000-00001D370000}"/>
    <cellStyle name="Normal 5 2 2 6 2" xfId="14988" xr:uid="{00000000-0005-0000-0000-00001E370000}"/>
    <cellStyle name="Normal 5 2 2 6 2 2" xfId="14989" xr:uid="{00000000-0005-0000-0000-00001F370000}"/>
    <cellStyle name="Normal 5 2 2 6 2 3" xfId="14990" xr:uid="{00000000-0005-0000-0000-000020370000}"/>
    <cellStyle name="Normal 5 2 2 6 3" xfId="14991" xr:uid="{00000000-0005-0000-0000-000021370000}"/>
    <cellStyle name="Normal 5 2 2 6 4" xfId="14992" xr:uid="{00000000-0005-0000-0000-000022370000}"/>
    <cellStyle name="Normal 5 2 2 6 5" xfId="14993" xr:uid="{00000000-0005-0000-0000-000023370000}"/>
    <cellStyle name="Normal 5 2 2 6 6" xfId="14994" xr:uid="{00000000-0005-0000-0000-000024370000}"/>
    <cellStyle name="Normal 5 2 2 7" xfId="14995" xr:uid="{00000000-0005-0000-0000-000025370000}"/>
    <cellStyle name="Normal 5 2 2 7 2" xfId="14996" xr:uid="{00000000-0005-0000-0000-000026370000}"/>
    <cellStyle name="Normal 5 2 2 7 2 2" xfId="14997" xr:uid="{00000000-0005-0000-0000-000027370000}"/>
    <cellStyle name="Normal 5 2 2 7 2 3" xfId="14998" xr:uid="{00000000-0005-0000-0000-000028370000}"/>
    <cellStyle name="Normal 5 2 2 7 3" xfId="14999" xr:uid="{00000000-0005-0000-0000-000029370000}"/>
    <cellStyle name="Normal 5 2 2 7 4" xfId="15000" xr:uid="{00000000-0005-0000-0000-00002A370000}"/>
    <cellStyle name="Normal 5 2 2 7 5" xfId="15001" xr:uid="{00000000-0005-0000-0000-00002B370000}"/>
    <cellStyle name="Normal 5 2 2 7 6" xfId="15002" xr:uid="{00000000-0005-0000-0000-00002C370000}"/>
    <cellStyle name="Normal 5 2 2 8" xfId="15003" xr:uid="{00000000-0005-0000-0000-00002D370000}"/>
    <cellStyle name="Normal 5 2 2 8 2" xfId="15004" xr:uid="{00000000-0005-0000-0000-00002E370000}"/>
    <cellStyle name="Normal 5 2 2 8 3" xfId="15005" xr:uid="{00000000-0005-0000-0000-00002F370000}"/>
    <cellStyle name="Normal 5 2 2 9" xfId="15006" xr:uid="{00000000-0005-0000-0000-000030370000}"/>
    <cellStyle name="Normal 5 2 2 9 2" xfId="15007" xr:uid="{00000000-0005-0000-0000-000031370000}"/>
    <cellStyle name="Normal 5 2 20" xfId="2492" xr:uid="{00000000-0005-0000-0000-000082090000}"/>
    <cellStyle name="Normal 5 2 20 2" xfId="15008" xr:uid="{00000000-0005-0000-0000-000033370000}"/>
    <cellStyle name="Normal 5 2 20 3" xfId="15009" xr:uid="{00000000-0005-0000-0000-000034370000}"/>
    <cellStyle name="Normal 5 2 21" xfId="2493" xr:uid="{00000000-0005-0000-0000-000083090000}"/>
    <cellStyle name="Normal 5 2 21 2" xfId="15010" xr:uid="{00000000-0005-0000-0000-000036370000}"/>
    <cellStyle name="Normal 5 2 21 3" xfId="15011" xr:uid="{00000000-0005-0000-0000-000037370000}"/>
    <cellStyle name="Normal 5 2 22" xfId="2494" xr:uid="{00000000-0005-0000-0000-000084090000}"/>
    <cellStyle name="Normal 5 2 22 2" xfId="15012" xr:uid="{00000000-0005-0000-0000-000039370000}"/>
    <cellStyle name="Normal 5 2 22 3" xfId="15013" xr:uid="{00000000-0005-0000-0000-00003A370000}"/>
    <cellStyle name="Normal 5 2 23" xfId="2495" xr:uid="{00000000-0005-0000-0000-000085090000}"/>
    <cellStyle name="Normal 5 2 23 2" xfId="15014" xr:uid="{00000000-0005-0000-0000-00003C370000}"/>
    <cellStyle name="Normal 5 2 23 3" xfId="15015" xr:uid="{00000000-0005-0000-0000-00003D370000}"/>
    <cellStyle name="Normal 5 2 24" xfId="15016" xr:uid="{00000000-0005-0000-0000-00003E370000}"/>
    <cellStyle name="Normal 5 2 24 2" xfId="15017" xr:uid="{00000000-0005-0000-0000-00003F370000}"/>
    <cellStyle name="Normal 5 2 24 3" xfId="15018" xr:uid="{00000000-0005-0000-0000-000040370000}"/>
    <cellStyle name="Normal 5 2 24 4" xfId="15019" xr:uid="{00000000-0005-0000-0000-000041370000}"/>
    <cellStyle name="Normal 5 2 25" xfId="15020" xr:uid="{00000000-0005-0000-0000-000042370000}"/>
    <cellStyle name="Normal 5 2 25 2" xfId="15021" xr:uid="{00000000-0005-0000-0000-000043370000}"/>
    <cellStyle name="Normal 5 2 25 2 2" xfId="15022" xr:uid="{00000000-0005-0000-0000-000044370000}"/>
    <cellStyle name="Normal 5 2 25 2 3" xfId="15023" xr:uid="{00000000-0005-0000-0000-000045370000}"/>
    <cellStyle name="Normal 5 2 25 3" xfId="15024" xr:uid="{00000000-0005-0000-0000-000046370000}"/>
    <cellStyle name="Normal 5 2 25 4" xfId="15025" xr:uid="{00000000-0005-0000-0000-000047370000}"/>
    <cellStyle name="Normal 5 2 25 5" xfId="15026" xr:uid="{00000000-0005-0000-0000-000048370000}"/>
    <cellStyle name="Normal 5 2 25 6" xfId="15027" xr:uid="{00000000-0005-0000-0000-000049370000}"/>
    <cellStyle name="Normal 5 2 26" xfId="15028" xr:uid="{00000000-0005-0000-0000-00004A370000}"/>
    <cellStyle name="Normal 5 2 26 2" xfId="15029" xr:uid="{00000000-0005-0000-0000-00004B370000}"/>
    <cellStyle name="Normal 5 2 26 2 2" xfId="15030" xr:uid="{00000000-0005-0000-0000-00004C370000}"/>
    <cellStyle name="Normal 5 2 26 2 3" xfId="15031" xr:uid="{00000000-0005-0000-0000-00004D370000}"/>
    <cellStyle name="Normal 5 2 26 3" xfId="15032" xr:uid="{00000000-0005-0000-0000-00004E370000}"/>
    <cellStyle name="Normal 5 2 26 3 2" xfId="15033" xr:uid="{00000000-0005-0000-0000-00004F370000}"/>
    <cellStyle name="Normal 5 2 26 4" xfId="15034" xr:uid="{00000000-0005-0000-0000-000050370000}"/>
    <cellStyle name="Normal 5 2 27" xfId="15035" xr:uid="{00000000-0005-0000-0000-000051370000}"/>
    <cellStyle name="Normal 5 2 27 2" xfId="15036" xr:uid="{00000000-0005-0000-0000-000052370000}"/>
    <cellStyle name="Normal 5 2 27 3" xfId="15037" xr:uid="{00000000-0005-0000-0000-000053370000}"/>
    <cellStyle name="Normal 5 2 28" xfId="15038" xr:uid="{00000000-0005-0000-0000-000054370000}"/>
    <cellStyle name="Normal 5 2 28 2" xfId="15039" xr:uid="{00000000-0005-0000-0000-000055370000}"/>
    <cellStyle name="Normal 5 2 29" xfId="15040" xr:uid="{00000000-0005-0000-0000-000056370000}"/>
    <cellStyle name="Normal 5 2 3" xfId="2496" xr:uid="{00000000-0005-0000-0000-000086090000}"/>
    <cellStyle name="Normal 5 2 3 10" xfId="15041" xr:uid="{00000000-0005-0000-0000-000058370000}"/>
    <cellStyle name="Normal 5 2 3 2" xfId="15042" xr:uid="{00000000-0005-0000-0000-000059370000}"/>
    <cellStyle name="Normal 5 2 3 2 2" xfId="15043" xr:uid="{00000000-0005-0000-0000-00005A370000}"/>
    <cellStyle name="Normal 5 2 3 2 2 2" xfId="15044" xr:uid="{00000000-0005-0000-0000-00005B370000}"/>
    <cellStyle name="Normal 5 2 3 2 2 2 2" xfId="15045" xr:uid="{00000000-0005-0000-0000-00005C370000}"/>
    <cellStyle name="Normal 5 2 3 2 2 2 2 2" xfId="15046" xr:uid="{00000000-0005-0000-0000-00005D370000}"/>
    <cellStyle name="Normal 5 2 3 2 2 2 2 3" xfId="15047" xr:uid="{00000000-0005-0000-0000-00005E370000}"/>
    <cellStyle name="Normal 5 2 3 2 2 2 3" xfId="15048" xr:uid="{00000000-0005-0000-0000-00005F370000}"/>
    <cellStyle name="Normal 5 2 3 2 2 2 4" xfId="15049" xr:uid="{00000000-0005-0000-0000-000060370000}"/>
    <cellStyle name="Normal 5 2 3 2 2 2 5" xfId="15050" xr:uid="{00000000-0005-0000-0000-000061370000}"/>
    <cellStyle name="Normal 5 2 3 2 2 2 6" xfId="15051" xr:uid="{00000000-0005-0000-0000-000062370000}"/>
    <cellStyle name="Normal 5 2 3 2 2 3" xfId="15052" xr:uid="{00000000-0005-0000-0000-000063370000}"/>
    <cellStyle name="Normal 5 2 3 2 2 3 2" xfId="15053" xr:uid="{00000000-0005-0000-0000-000064370000}"/>
    <cellStyle name="Normal 5 2 3 2 2 3 2 2" xfId="15054" xr:uid="{00000000-0005-0000-0000-000065370000}"/>
    <cellStyle name="Normal 5 2 3 2 2 3 2 3" xfId="15055" xr:uid="{00000000-0005-0000-0000-000066370000}"/>
    <cellStyle name="Normal 5 2 3 2 2 3 3" xfId="15056" xr:uid="{00000000-0005-0000-0000-000067370000}"/>
    <cellStyle name="Normal 5 2 3 2 2 3 3 2" xfId="15057" xr:uid="{00000000-0005-0000-0000-000068370000}"/>
    <cellStyle name="Normal 5 2 3 2 2 3 4" xfId="15058" xr:uid="{00000000-0005-0000-0000-000069370000}"/>
    <cellStyle name="Normal 5 2 3 2 2 4" xfId="15059" xr:uid="{00000000-0005-0000-0000-00006A370000}"/>
    <cellStyle name="Normal 5 2 3 2 2 4 2" xfId="15060" xr:uid="{00000000-0005-0000-0000-00006B370000}"/>
    <cellStyle name="Normal 5 2 3 2 2 4 3" xfId="15061" xr:uid="{00000000-0005-0000-0000-00006C370000}"/>
    <cellStyle name="Normal 5 2 3 2 2 5" xfId="15062" xr:uid="{00000000-0005-0000-0000-00006D370000}"/>
    <cellStyle name="Normal 5 2 3 2 2 6" xfId="15063" xr:uid="{00000000-0005-0000-0000-00006E370000}"/>
    <cellStyle name="Normal 5 2 3 2 2 7" xfId="15064" xr:uid="{00000000-0005-0000-0000-00006F370000}"/>
    <cellStyle name="Normal 5 2 3 2 2 8" xfId="15065" xr:uid="{00000000-0005-0000-0000-000070370000}"/>
    <cellStyle name="Normal 5 2 3 2 3" xfId="15066" xr:uid="{00000000-0005-0000-0000-000071370000}"/>
    <cellStyle name="Normal 5 2 3 2 3 2" xfId="15067" xr:uid="{00000000-0005-0000-0000-000072370000}"/>
    <cellStyle name="Normal 5 2 3 2 3 2 2" xfId="15068" xr:uid="{00000000-0005-0000-0000-000073370000}"/>
    <cellStyle name="Normal 5 2 3 2 3 2 3" xfId="15069" xr:uid="{00000000-0005-0000-0000-000074370000}"/>
    <cellStyle name="Normal 5 2 3 2 3 2 4" xfId="15070" xr:uid="{00000000-0005-0000-0000-000075370000}"/>
    <cellStyle name="Normal 5 2 3 2 3 3" xfId="15071" xr:uid="{00000000-0005-0000-0000-000076370000}"/>
    <cellStyle name="Normal 5 2 3 2 3 4" xfId="15072" xr:uid="{00000000-0005-0000-0000-000077370000}"/>
    <cellStyle name="Normal 5 2 3 2 3 5" xfId="15073" xr:uid="{00000000-0005-0000-0000-000078370000}"/>
    <cellStyle name="Normal 5 2 3 2 3 6" xfId="15074" xr:uid="{00000000-0005-0000-0000-000079370000}"/>
    <cellStyle name="Normal 5 2 3 2 4" xfId="15075" xr:uid="{00000000-0005-0000-0000-00007A370000}"/>
    <cellStyle name="Normal 5 2 3 2 4 2" xfId="15076" xr:uid="{00000000-0005-0000-0000-00007B370000}"/>
    <cellStyle name="Normal 5 2 3 2 4 2 2" xfId="15077" xr:uid="{00000000-0005-0000-0000-00007C370000}"/>
    <cellStyle name="Normal 5 2 3 2 4 2 3" xfId="15078" xr:uid="{00000000-0005-0000-0000-00007D370000}"/>
    <cellStyle name="Normal 5 2 3 2 4 3" xfId="15079" xr:uid="{00000000-0005-0000-0000-00007E370000}"/>
    <cellStyle name="Normal 5 2 3 2 4 4" xfId="15080" xr:uid="{00000000-0005-0000-0000-00007F370000}"/>
    <cellStyle name="Normal 5 2 3 2 4 5" xfId="15081" xr:uid="{00000000-0005-0000-0000-000080370000}"/>
    <cellStyle name="Normal 5 2 3 2 4 6" xfId="15082" xr:uid="{00000000-0005-0000-0000-000081370000}"/>
    <cellStyle name="Normal 5 2 3 2 5" xfId="15083" xr:uid="{00000000-0005-0000-0000-000082370000}"/>
    <cellStyle name="Normal 5 2 3 2 5 2" xfId="15084" xr:uid="{00000000-0005-0000-0000-000083370000}"/>
    <cellStyle name="Normal 5 2 3 2 5 3" xfId="15085" xr:uid="{00000000-0005-0000-0000-000084370000}"/>
    <cellStyle name="Normal 5 2 3 2 6" xfId="15086" xr:uid="{00000000-0005-0000-0000-000085370000}"/>
    <cellStyle name="Normal 5 2 3 2 7" xfId="15087" xr:uid="{00000000-0005-0000-0000-000086370000}"/>
    <cellStyle name="Normal 5 2 3 2 8" xfId="15088" xr:uid="{00000000-0005-0000-0000-000087370000}"/>
    <cellStyle name="Normal 5 2 3 2 9" xfId="15089" xr:uid="{00000000-0005-0000-0000-000088370000}"/>
    <cellStyle name="Normal 5 2 3 3" xfId="15090" xr:uid="{00000000-0005-0000-0000-000089370000}"/>
    <cellStyle name="Normal 5 2 3 3 2" xfId="15091" xr:uid="{00000000-0005-0000-0000-00008A370000}"/>
    <cellStyle name="Normal 5 2 3 3 2 2" xfId="15092" xr:uid="{00000000-0005-0000-0000-00008B370000}"/>
    <cellStyle name="Normal 5 2 3 3 2 2 2" xfId="15093" xr:uid="{00000000-0005-0000-0000-00008C370000}"/>
    <cellStyle name="Normal 5 2 3 3 2 2 3" xfId="15094" xr:uid="{00000000-0005-0000-0000-00008D370000}"/>
    <cellStyle name="Normal 5 2 3 3 2 2 4" xfId="15095" xr:uid="{00000000-0005-0000-0000-00008E370000}"/>
    <cellStyle name="Normal 5 2 3 3 2 3" xfId="15096" xr:uid="{00000000-0005-0000-0000-00008F370000}"/>
    <cellStyle name="Normal 5 2 3 3 2 4" xfId="15097" xr:uid="{00000000-0005-0000-0000-000090370000}"/>
    <cellStyle name="Normal 5 2 3 3 2 5" xfId="15098" xr:uid="{00000000-0005-0000-0000-000091370000}"/>
    <cellStyle name="Normal 5 2 3 3 2 6" xfId="15099" xr:uid="{00000000-0005-0000-0000-000092370000}"/>
    <cellStyle name="Normal 5 2 3 3 3" xfId="15100" xr:uid="{00000000-0005-0000-0000-000093370000}"/>
    <cellStyle name="Normal 5 2 3 3 3 2" xfId="15101" xr:uid="{00000000-0005-0000-0000-000094370000}"/>
    <cellStyle name="Normal 5 2 3 3 3 2 2" xfId="15102" xr:uid="{00000000-0005-0000-0000-000095370000}"/>
    <cellStyle name="Normal 5 2 3 3 3 2 3" xfId="15103" xr:uid="{00000000-0005-0000-0000-000096370000}"/>
    <cellStyle name="Normal 5 2 3 3 3 3" xfId="15104" xr:uid="{00000000-0005-0000-0000-000097370000}"/>
    <cellStyle name="Normal 5 2 3 3 3 4" xfId="15105" xr:uid="{00000000-0005-0000-0000-000098370000}"/>
    <cellStyle name="Normal 5 2 3 3 3 5" xfId="15106" xr:uid="{00000000-0005-0000-0000-000099370000}"/>
    <cellStyle name="Normal 5 2 3 3 3 6" xfId="15107" xr:uid="{00000000-0005-0000-0000-00009A370000}"/>
    <cellStyle name="Normal 5 2 3 3 4" xfId="15108" xr:uid="{00000000-0005-0000-0000-00009B370000}"/>
    <cellStyle name="Normal 5 2 3 3 4 2" xfId="15109" xr:uid="{00000000-0005-0000-0000-00009C370000}"/>
    <cellStyle name="Normal 5 2 3 3 4 3" xfId="15110" xr:uid="{00000000-0005-0000-0000-00009D370000}"/>
    <cellStyle name="Normal 5 2 3 3 5" xfId="15111" xr:uid="{00000000-0005-0000-0000-00009E370000}"/>
    <cellStyle name="Normal 5 2 3 3 6" xfId="15112" xr:uid="{00000000-0005-0000-0000-00009F370000}"/>
    <cellStyle name="Normal 5 2 3 3 7" xfId="15113" xr:uid="{00000000-0005-0000-0000-0000A0370000}"/>
    <cellStyle name="Normal 5 2 3 3 8" xfId="15114" xr:uid="{00000000-0005-0000-0000-0000A1370000}"/>
    <cellStyle name="Normal 5 2 3 4" xfId="15115" xr:uid="{00000000-0005-0000-0000-0000A2370000}"/>
    <cellStyle name="Normal 5 2 3 4 2" xfId="15116" xr:uid="{00000000-0005-0000-0000-0000A3370000}"/>
    <cellStyle name="Normal 5 2 3 4 2 2" xfId="15117" xr:uid="{00000000-0005-0000-0000-0000A4370000}"/>
    <cellStyle name="Normal 5 2 3 4 3" xfId="15118" xr:uid="{00000000-0005-0000-0000-0000A5370000}"/>
    <cellStyle name="Normal 5 2 3 4 4" xfId="15119" xr:uid="{00000000-0005-0000-0000-0000A6370000}"/>
    <cellStyle name="Normal 5 2 3 4 5" xfId="15120" xr:uid="{00000000-0005-0000-0000-0000A7370000}"/>
    <cellStyle name="Normal 5 2 3 5" xfId="15121" xr:uid="{00000000-0005-0000-0000-0000A8370000}"/>
    <cellStyle name="Normal 5 2 3 5 2" xfId="15122" xr:uid="{00000000-0005-0000-0000-0000A9370000}"/>
    <cellStyle name="Normal 5 2 3 5 2 2" xfId="15123" xr:uid="{00000000-0005-0000-0000-0000AA370000}"/>
    <cellStyle name="Normal 5 2 3 5 2 3" xfId="15124" xr:uid="{00000000-0005-0000-0000-0000AB370000}"/>
    <cellStyle name="Normal 5 2 3 5 3" xfId="15125" xr:uid="{00000000-0005-0000-0000-0000AC370000}"/>
    <cellStyle name="Normal 5 2 3 5 4" xfId="15126" xr:uid="{00000000-0005-0000-0000-0000AD370000}"/>
    <cellStyle name="Normal 5 2 3 5 5" xfId="15127" xr:uid="{00000000-0005-0000-0000-0000AE370000}"/>
    <cellStyle name="Normal 5 2 3 5 6" xfId="15128" xr:uid="{00000000-0005-0000-0000-0000AF370000}"/>
    <cellStyle name="Normal 5 2 3 6" xfId="15129" xr:uid="{00000000-0005-0000-0000-0000B0370000}"/>
    <cellStyle name="Normal 5 2 3 6 2" xfId="15130" xr:uid="{00000000-0005-0000-0000-0000B1370000}"/>
    <cellStyle name="Normal 5 2 3 6 2 2" xfId="15131" xr:uid="{00000000-0005-0000-0000-0000B2370000}"/>
    <cellStyle name="Normal 5 2 3 6 2 3" xfId="15132" xr:uid="{00000000-0005-0000-0000-0000B3370000}"/>
    <cellStyle name="Normal 5 2 3 6 3" xfId="15133" xr:uid="{00000000-0005-0000-0000-0000B4370000}"/>
    <cellStyle name="Normal 5 2 3 6 4" xfId="15134" xr:uid="{00000000-0005-0000-0000-0000B5370000}"/>
    <cellStyle name="Normal 5 2 3 6 5" xfId="15135" xr:uid="{00000000-0005-0000-0000-0000B6370000}"/>
    <cellStyle name="Normal 5 2 3 6 6" xfId="15136" xr:uid="{00000000-0005-0000-0000-0000B7370000}"/>
    <cellStyle name="Normal 5 2 3 7" xfId="15137" xr:uid="{00000000-0005-0000-0000-0000B8370000}"/>
    <cellStyle name="Normal 5 2 3 7 2" xfId="15138" xr:uid="{00000000-0005-0000-0000-0000B9370000}"/>
    <cellStyle name="Normal 5 2 3 7 3" xfId="15139" xr:uid="{00000000-0005-0000-0000-0000BA370000}"/>
    <cellStyle name="Normal 5 2 3 8" xfId="15140" xr:uid="{00000000-0005-0000-0000-0000BB370000}"/>
    <cellStyle name="Normal 5 2 3 9" xfId="15141" xr:uid="{00000000-0005-0000-0000-0000BC370000}"/>
    <cellStyle name="Normal 5 2 4" xfId="2497" xr:uid="{00000000-0005-0000-0000-000087090000}"/>
    <cellStyle name="Normal 5 2 4 2" xfId="15142" xr:uid="{00000000-0005-0000-0000-0000BE370000}"/>
    <cellStyle name="Normal 5 2 4 2 2" xfId="15143" xr:uid="{00000000-0005-0000-0000-0000BF370000}"/>
    <cellStyle name="Normal 5 2 4 2 2 2" xfId="15144" xr:uid="{00000000-0005-0000-0000-0000C0370000}"/>
    <cellStyle name="Normal 5 2 4 2 2 2 2" xfId="15145" xr:uid="{00000000-0005-0000-0000-0000C1370000}"/>
    <cellStyle name="Normal 5 2 4 2 2 2 2 2" xfId="15146" xr:uid="{00000000-0005-0000-0000-0000C2370000}"/>
    <cellStyle name="Normal 5 2 4 2 2 2 2 3" xfId="15147" xr:uid="{00000000-0005-0000-0000-0000C3370000}"/>
    <cellStyle name="Normal 5 2 4 2 2 2 3" xfId="15148" xr:uid="{00000000-0005-0000-0000-0000C4370000}"/>
    <cellStyle name="Normal 5 2 4 2 2 2 3 2" xfId="15149" xr:uid="{00000000-0005-0000-0000-0000C5370000}"/>
    <cellStyle name="Normal 5 2 4 2 2 2 4" xfId="15150" xr:uid="{00000000-0005-0000-0000-0000C6370000}"/>
    <cellStyle name="Normal 5 2 4 2 2 3" xfId="15151" xr:uid="{00000000-0005-0000-0000-0000C7370000}"/>
    <cellStyle name="Normal 5 2 4 2 2 3 2" xfId="15152" xr:uid="{00000000-0005-0000-0000-0000C8370000}"/>
    <cellStyle name="Normal 5 2 4 2 2 3 3" xfId="15153" xr:uid="{00000000-0005-0000-0000-0000C9370000}"/>
    <cellStyle name="Normal 5 2 4 2 2 4" xfId="15154" xr:uid="{00000000-0005-0000-0000-0000CA370000}"/>
    <cellStyle name="Normal 5 2 4 2 2 5" xfId="15155" xr:uid="{00000000-0005-0000-0000-0000CB370000}"/>
    <cellStyle name="Normal 5 2 4 2 2 6" xfId="15156" xr:uid="{00000000-0005-0000-0000-0000CC370000}"/>
    <cellStyle name="Normal 5 2 4 2 2 7" xfId="15157" xr:uid="{00000000-0005-0000-0000-0000CD370000}"/>
    <cellStyle name="Normal 5 2 4 2 3" xfId="15158" xr:uid="{00000000-0005-0000-0000-0000CE370000}"/>
    <cellStyle name="Normal 5 2 4 2 3 2" xfId="15159" xr:uid="{00000000-0005-0000-0000-0000CF370000}"/>
    <cellStyle name="Normal 5 2 4 2 3 2 2" xfId="15160" xr:uid="{00000000-0005-0000-0000-0000D0370000}"/>
    <cellStyle name="Normal 5 2 4 2 3 2 3" xfId="15161" xr:uid="{00000000-0005-0000-0000-0000D1370000}"/>
    <cellStyle name="Normal 5 2 4 2 3 3" xfId="15162" xr:uid="{00000000-0005-0000-0000-0000D2370000}"/>
    <cellStyle name="Normal 5 2 4 2 3 3 2" xfId="15163" xr:uid="{00000000-0005-0000-0000-0000D3370000}"/>
    <cellStyle name="Normal 5 2 4 2 3 4" xfId="15164" xr:uid="{00000000-0005-0000-0000-0000D4370000}"/>
    <cellStyle name="Normal 5 2 4 2 4" xfId="15165" xr:uid="{00000000-0005-0000-0000-0000D5370000}"/>
    <cellStyle name="Normal 5 2 4 2 5" xfId="15166" xr:uid="{00000000-0005-0000-0000-0000D6370000}"/>
    <cellStyle name="Normal 5 2 4 2 6" xfId="15167" xr:uid="{00000000-0005-0000-0000-0000D7370000}"/>
    <cellStyle name="Normal 5 2 4 3" xfId="15168" xr:uid="{00000000-0005-0000-0000-0000D8370000}"/>
    <cellStyle name="Normal 5 2 4 3 2" xfId="15169" xr:uid="{00000000-0005-0000-0000-0000D9370000}"/>
    <cellStyle name="Normal 5 2 4 3 2 2" xfId="15170" xr:uid="{00000000-0005-0000-0000-0000DA370000}"/>
    <cellStyle name="Normal 5 2 4 3 2 3" xfId="15171" xr:uid="{00000000-0005-0000-0000-0000DB370000}"/>
    <cellStyle name="Normal 5 2 4 3 2 4" xfId="15172" xr:uid="{00000000-0005-0000-0000-0000DC370000}"/>
    <cellStyle name="Normal 5 2 4 3 3" xfId="15173" xr:uid="{00000000-0005-0000-0000-0000DD370000}"/>
    <cellStyle name="Normal 5 2 4 3 4" xfId="15174" xr:uid="{00000000-0005-0000-0000-0000DE370000}"/>
    <cellStyle name="Normal 5 2 4 3 5" xfId="15175" xr:uid="{00000000-0005-0000-0000-0000DF370000}"/>
    <cellStyle name="Normal 5 2 4 3 6" xfId="15176" xr:uid="{00000000-0005-0000-0000-0000E0370000}"/>
    <cellStyle name="Normal 5 2 4 4" xfId="15177" xr:uid="{00000000-0005-0000-0000-0000E1370000}"/>
    <cellStyle name="Normal 5 2 4 4 2" xfId="15178" xr:uid="{00000000-0005-0000-0000-0000E2370000}"/>
    <cellStyle name="Normal 5 2 4 4 2 2" xfId="15179" xr:uid="{00000000-0005-0000-0000-0000E3370000}"/>
    <cellStyle name="Normal 5 2 4 4 2 3" xfId="15180" xr:uid="{00000000-0005-0000-0000-0000E4370000}"/>
    <cellStyle name="Normal 5 2 4 4 3" xfId="15181" xr:uid="{00000000-0005-0000-0000-0000E5370000}"/>
    <cellStyle name="Normal 5 2 4 4 4" xfId="15182" xr:uid="{00000000-0005-0000-0000-0000E6370000}"/>
    <cellStyle name="Normal 5 2 4 4 5" xfId="15183" xr:uid="{00000000-0005-0000-0000-0000E7370000}"/>
    <cellStyle name="Normal 5 2 4 4 6" xfId="15184" xr:uid="{00000000-0005-0000-0000-0000E8370000}"/>
    <cellStyle name="Normal 5 2 4 5" xfId="15185" xr:uid="{00000000-0005-0000-0000-0000E9370000}"/>
    <cellStyle name="Normal 5 2 4 5 2" xfId="15186" xr:uid="{00000000-0005-0000-0000-0000EA370000}"/>
    <cellStyle name="Normal 5 2 4 5 3" xfId="15187" xr:uid="{00000000-0005-0000-0000-0000EB370000}"/>
    <cellStyle name="Normal 5 2 4 5 4" xfId="15188" xr:uid="{00000000-0005-0000-0000-0000EC370000}"/>
    <cellStyle name="Normal 5 2 4 6" xfId="15189" xr:uid="{00000000-0005-0000-0000-0000ED370000}"/>
    <cellStyle name="Normal 5 2 4 7" xfId="15190" xr:uid="{00000000-0005-0000-0000-0000EE370000}"/>
    <cellStyle name="Normal 5 2 4 8" xfId="15191" xr:uid="{00000000-0005-0000-0000-0000EF370000}"/>
    <cellStyle name="Normal 5 2 5" xfId="2498" xr:uid="{00000000-0005-0000-0000-000088090000}"/>
    <cellStyle name="Normal 5 2 5 2" xfId="15192" xr:uid="{00000000-0005-0000-0000-0000F1370000}"/>
    <cellStyle name="Normal 5 2 5 2 2" xfId="15193" xr:uid="{00000000-0005-0000-0000-0000F2370000}"/>
    <cellStyle name="Normal 5 2 5 2 2 2" xfId="15194" xr:uid="{00000000-0005-0000-0000-0000F3370000}"/>
    <cellStyle name="Normal 5 2 5 2 3" xfId="15195" xr:uid="{00000000-0005-0000-0000-0000F4370000}"/>
    <cellStyle name="Normal 5 2 5 2 4" xfId="15196" xr:uid="{00000000-0005-0000-0000-0000F5370000}"/>
    <cellStyle name="Normal 5 2 5 2 5" xfId="15197" xr:uid="{00000000-0005-0000-0000-0000F6370000}"/>
    <cellStyle name="Normal 5 2 5 3" xfId="15198" xr:uid="{00000000-0005-0000-0000-0000F7370000}"/>
    <cellStyle name="Normal 5 2 5 3 2" xfId="15199" xr:uid="{00000000-0005-0000-0000-0000F8370000}"/>
    <cellStyle name="Normal 5 2 5 3 2 2" xfId="15200" xr:uid="{00000000-0005-0000-0000-0000F9370000}"/>
    <cellStyle name="Normal 5 2 5 3 2 3" xfId="15201" xr:uid="{00000000-0005-0000-0000-0000FA370000}"/>
    <cellStyle name="Normal 5 2 5 3 3" xfId="15202" xr:uid="{00000000-0005-0000-0000-0000FB370000}"/>
    <cellStyle name="Normal 5 2 5 3 4" xfId="15203" xr:uid="{00000000-0005-0000-0000-0000FC370000}"/>
    <cellStyle name="Normal 5 2 5 3 5" xfId="15204" xr:uid="{00000000-0005-0000-0000-0000FD370000}"/>
    <cellStyle name="Normal 5 2 5 3 6" xfId="15205" xr:uid="{00000000-0005-0000-0000-0000FE370000}"/>
    <cellStyle name="Normal 5 2 5 4" xfId="15206" xr:uid="{00000000-0005-0000-0000-0000FF370000}"/>
    <cellStyle name="Normal 5 2 5 4 2" xfId="15207" xr:uid="{00000000-0005-0000-0000-000000380000}"/>
    <cellStyle name="Normal 5 2 5 4 2 2" xfId="15208" xr:uid="{00000000-0005-0000-0000-000001380000}"/>
    <cellStyle name="Normal 5 2 5 4 2 3" xfId="15209" xr:uid="{00000000-0005-0000-0000-000002380000}"/>
    <cellStyle name="Normal 5 2 5 4 3" xfId="15210" xr:uid="{00000000-0005-0000-0000-000003380000}"/>
    <cellStyle name="Normal 5 2 5 4 4" xfId="15211" xr:uid="{00000000-0005-0000-0000-000004380000}"/>
    <cellStyle name="Normal 5 2 5 4 5" xfId="15212" xr:uid="{00000000-0005-0000-0000-000005380000}"/>
    <cellStyle name="Normal 5 2 5 4 6" xfId="15213" xr:uid="{00000000-0005-0000-0000-000006380000}"/>
    <cellStyle name="Normal 5 2 5 5" xfId="15214" xr:uid="{00000000-0005-0000-0000-000007380000}"/>
    <cellStyle name="Normal 5 2 5 5 2" xfId="15215" xr:uid="{00000000-0005-0000-0000-000008380000}"/>
    <cellStyle name="Normal 5 2 5 5 3" xfId="15216" xr:uid="{00000000-0005-0000-0000-000009380000}"/>
    <cellStyle name="Normal 5 2 5 6" xfId="15217" xr:uid="{00000000-0005-0000-0000-00000A380000}"/>
    <cellStyle name="Normal 5 2 5 7" xfId="15218" xr:uid="{00000000-0005-0000-0000-00000B380000}"/>
    <cellStyle name="Normal 5 2 5 8" xfId="15219" xr:uid="{00000000-0005-0000-0000-00000C380000}"/>
    <cellStyle name="Normal 5 2 6" xfId="2499" xr:uid="{00000000-0005-0000-0000-000089090000}"/>
    <cellStyle name="Normal 5 2 6 2" xfId="15220" xr:uid="{00000000-0005-0000-0000-00000E380000}"/>
    <cellStyle name="Normal 5 2 6 2 2" xfId="15221" xr:uid="{00000000-0005-0000-0000-00000F380000}"/>
    <cellStyle name="Normal 5 2 6 3" xfId="15222" xr:uid="{00000000-0005-0000-0000-000010380000}"/>
    <cellStyle name="Normal 5 2 6 4" xfId="15223" xr:uid="{00000000-0005-0000-0000-000011380000}"/>
    <cellStyle name="Normal 5 2 6 5" xfId="15224" xr:uid="{00000000-0005-0000-0000-000012380000}"/>
    <cellStyle name="Normal 5 2 7" xfId="2500" xr:uid="{00000000-0005-0000-0000-00008A090000}"/>
    <cellStyle name="Normal 5 2 7 2" xfId="15225" xr:uid="{00000000-0005-0000-0000-000014380000}"/>
    <cellStyle name="Normal 5 2 7 3" xfId="15226" xr:uid="{00000000-0005-0000-0000-000015380000}"/>
    <cellStyle name="Normal 5 2 8" xfId="2501" xr:uid="{00000000-0005-0000-0000-00008B090000}"/>
    <cellStyle name="Normal 5 2 8 2" xfId="15227" xr:uid="{00000000-0005-0000-0000-000017380000}"/>
    <cellStyle name="Normal 5 2 8 3" xfId="15228" xr:uid="{00000000-0005-0000-0000-000018380000}"/>
    <cellStyle name="Normal 5 2 9" xfId="2502" xr:uid="{00000000-0005-0000-0000-00008C090000}"/>
    <cellStyle name="Normal 5 2 9 2" xfId="15229" xr:uid="{00000000-0005-0000-0000-00001A380000}"/>
    <cellStyle name="Normal 5 2 9 3" xfId="15230" xr:uid="{00000000-0005-0000-0000-00001B380000}"/>
    <cellStyle name="Normal 5 20" xfId="2503" xr:uid="{00000000-0005-0000-0000-00008D090000}"/>
    <cellStyle name="Normal 5 20 2" xfId="15231" xr:uid="{00000000-0005-0000-0000-00001D380000}"/>
    <cellStyle name="Normal 5 20 3" xfId="15232" xr:uid="{00000000-0005-0000-0000-00001E380000}"/>
    <cellStyle name="Normal 5 21" xfId="2504" xr:uid="{00000000-0005-0000-0000-00008E090000}"/>
    <cellStyle name="Normal 5 21 2" xfId="15233" xr:uid="{00000000-0005-0000-0000-000020380000}"/>
    <cellStyle name="Normal 5 21 3" xfId="15234" xr:uid="{00000000-0005-0000-0000-000021380000}"/>
    <cellStyle name="Normal 5 22" xfId="2505" xr:uid="{00000000-0005-0000-0000-00008F090000}"/>
    <cellStyle name="Normal 5 22 2" xfId="15235" xr:uid="{00000000-0005-0000-0000-000023380000}"/>
    <cellStyle name="Normal 5 22 3" xfId="15236" xr:uid="{00000000-0005-0000-0000-000024380000}"/>
    <cellStyle name="Normal 5 23" xfId="2506" xr:uid="{00000000-0005-0000-0000-000090090000}"/>
    <cellStyle name="Normal 5 23 2" xfId="15237" xr:uid="{00000000-0005-0000-0000-000026380000}"/>
    <cellStyle name="Normal 5 23 3" xfId="15238" xr:uid="{00000000-0005-0000-0000-000027380000}"/>
    <cellStyle name="Normal 5 24" xfId="2507" xr:uid="{00000000-0005-0000-0000-000091090000}"/>
    <cellStyle name="Normal 5 24 2" xfId="15240" xr:uid="{00000000-0005-0000-0000-000029380000}"/>
    <cellStyle name="Normal 5 24 3" xfId="15241" xr:uid="{00000000-0005-0000-0000-00002A380000}"/>
    <cellStyle name="Normal 5 25" xfId="15242" xr:uid="{00000000-0005-0000-0000-00002B380000}"/>
    <cellStyle name="Normal 5 25 2" xfId="15243" xr:uid="{00000000-0005-0000-0000-00002C380000}"/>
    <cellStyle name="Normal 5 25 2 2" xfId="15244" xr:uid="{00000000-0005-0000-0000-00002D380000}"/>
    <cellStyle name="Normal 5 25 2 3" xfId="15245" xr:uid="{00000000-0005-0000-0000-00002E380000}"/>
    <cellStyle name="Normal 5 25 2 4" xfId="15246" xr:uid="{00000000-0005-0000-0000-00002F380000}"/>
    <cellStyle name="Normal 5 25 3" xfId="15247" xr:uid="{00000000-0005-0000-0000-000030380000}"/>
    <cellStyle name="Normal 5 25 4" xfId="15248" xr:uid="{00000000-0005-0000-0000-000031380000}"/>
    <cellStyle name="Normal 5 25 5" xfId="15249" xr:uid="{00000000-0005-0000-0000-000032380000}"/>
    <cellStyle name="Normal 5 25 6" xfId="15250" xr:uid="{00000000-0005-0000-0000-000033380000}"/>
    <cellStyle name="Normal 5 26" xfId="15251" xr:uid="{00000000-0005-0000-0000-000034380000}"/>
    <cellStyle name="Normal 5 26 2" xfId="15252" xr:uid="{00000000-0005-0000-0000-000035380000}"/>
    <cellStyle name="Normal 5 26 2 2" xfId="15253" xr:uid="{00000000-0005-0000-0000-000036380000}"/>
    <cellStyle name="Normal 5 26 2 3" xfId="15254" xr:uid="{00000000-0005-0000-0000-000037380000}"/>
    <cellStyle name="Normal 5 26 3" xfId="15255" xr:uid="{00000000-0005-0000-0000-000038380000}"/>
    <cellStyle name="Normal 5 26 3 2" xfId="15256" xr:uid="{00000000-0005-0000-0000-000039380000}"/>
    <cellStyle name="Normal 5 26 4" xfId="15257" xr:uid="{00000000-0005-0000-0000-00003A380000}"/>
    <cellStyle name="Normal 5 27" xfId="15258" xr:uid="{00000000-0005-0000-0000-00003B380000}"/>
    <cellStyle name="Normal 5 27 2" xfId="15259" xr:uid="{00000000-0005-0000-0000-00003C380000}"/>
    <cellStyle name="Normal 5 27 3" xfId="15260" xr:uid="{00000000-0005-0000-0000-00003D380000}"/>
    <cellStyle name="Normal 5 28" xfId="15261" xr:uid="{00000000-0005-0000-0000-00003E380000}"/>
    <cellStyle name="Normal 5 28 2" xfId="15262" xr:uid="{00000000-0005-0000-0000-00003F380000}"/>
    <cellStyle name="Normal 5 29" xfId="15263" xr:uid="{00000000-0005-0000-0000-000040380000}"/>
    <cellStyle name="Normal 5 3" xfId="2508" xr:uid="{00000000-0005-0000-0000-000092090000}"/>
    <cellStyle name="Normal 5 3 2" xfId="15265" xr:uid="{00000000-0005-0000-0000-000042380000}"/>
    <cellStyle name="Normal 5 3 2 10" xfId="15266" xr:uid="{00000000-0005-0000-0000-000043380000}"/>
    <cellStyle name="Normal 5 3 2 2" xfId="15267" xr:uid="{00000000-0005-0000-0000-000044380000}"/>
    <cellStyle name="Normal 5 3 2 2 2" xfId="15268" xr:uid="{00000000-0005-0000-0000-000045380000}"/>
    <cellStyle name="Normal 5 3 2 2 2 2" xfId="15269" xr:uid="{00000000-0005-0000-0000-000046380000}"/>
    <cellStyle name="Normal 5 3 2 2 2 2 2" xfId="15270" xr:uid="{00000000-0005-0000-0000-000047380000}"/>
    <cellStyle name="Normal 5 3 2 2 2 2 2 2" xfId="15271" xr:uid="{00000000-0005-0000-0000-000048380000}"/>
    <cellStyle name="Normal 5 3 2 2 2 2 2 3" xfId="15272" xr:uid="{00000000-0005-0000-0000-000049380000}"/>
    <cellStyle name="Normal 5 3 2 2 2 2 3" xfId="15273" xr:uid="{00000000-0005-0000-0000-00004A380000}"/>
    <cellStyle name="Normal 5 3 2 2 2 2 4" xfId="15274" xr:uid="{00000000-0005-0000-0000-00004B380000}"/>
    <cellStyle name="Normal 5 3 2 2 2 2 5" xfId="15275" xr:uid="{00000000-0005-0000-0000-00004C380000}"/>
    <cellStyle name="Normal 5 3 2 2 2 2 6" xfId="15276" xr:uid="{00000000-0005-0000-0000-00004D380000}"/>
    <cellStyle name="Normal 5 3 2 2 2 3" xfId="15277" xr:uid="{00000000-0005-0000-0000-00004E380000}"/>
    <cellStyle name="Normal 5 3 2 2 2 3 2" xfId="15278" xr:uid="{00000000-0005-0000-0000-00004F380000}"/>
    <cellStyle name="Normal 5 3 2 2 2 3 2 2" xfId="15279" xr:uid="{00000000-0005-0000-0000-000050380000}"/>
    <cellStyle name="Normal 5 3 2 2 2 3 2 3" xfId="15280" xr:uid="{00000000-0005-0000-0000-000051380000}"/>
    <cellStyle name="Normal 5 3 2 2 2 3 3" xfId="15281" xr:uid="{00000000-0005-0000-0000-000052380000}"/>
    <cellStyle name="Normal 5 3 2 2 2 3 3 2" xfId="15282" xr:uid="{00000000-0005-0000-0000-000053380000}"/>
    <cellStyle name="Normal 5 3 2 2 2 3 4" xfId="15283" xr:uid="{00000000-0005-0000-0000-000054380000}"/>
    <cellStyle name="Normal 5 3 2 2 2 4" xfId="15284" xr:uid="{00000000-0005-0000-0000-000055380000}"/>
    <cellStyle name="Normal 5 3 2 2 2 4 2" xfId="15285" xr:uid="{00000000-0005-0000-0000-000056380000}"/>
    <cellStyle name="Normal 5 3 2 2 2 4 3" xfId="15286" xr:uid="{00000000-0005-0000-0000-000057380000}"/>
    <cellStyle name="Normal 5 3 2 2 2 5" xfId="15287" xr:uid="{00000000-0005-0000-0000-000058380000}"/>
    <cellStyle name="Normal 5 3 2 2 2 6" xfId="15288" xr:uid="{00000000-0005-0000-0000-000059380000}"/>
    <cellStyle name="Normal 5 3 2 2 2 7" xfId="15289" xr:uid="{00000000-0005-0000-0000-00005A380000}"/>
    <cellStyle name="Normal 5 3 2 2 2 8" xfId="15290" xr:uid="{00000000-0005-0000-0000-00005B380000}"/>
    <cellStyle name="Normal 5 3 2 2 3" xfId="15291" xr:uid="{00000000-0005-0000-0000-00005C380000}"/>
    <cellStyle name="Normal 5 3 2 2 3 2" xfId="15292" xr:uid="{00000000-0005-0000-0000-00005D380000}"/>
    <cellStyle name="Normal 5 3 2 2 3 2 2" xfId="15293" xr:uid="{00000000-0005-0000-0000-00005E380000}"/>
    <cellStyle name="Normal 5 3 2 2 3 2 3" xfId="15294" xr:uid="{00000000-0005-0000-0000-00005F380000}"/>
    <cellStyle name="Normal 5 3 2 2 3 3" xfId="15295" xr:uid="{00000000-0005-0000-0000-000060380000}"/>
    <cellStyle name="Normal 5 3 2 2 3 4" xfId="15296" xr:uid="{00000000-0005-0000-0000-000061380000}"/>
    <cellStyle name="Normal 5 3 2 2 3 5" xfId="15297" xr:uid="{00000000-0005-0000-0000-000062380000}"/>
    <cellStyle name="Normal 5 3 2 2 3 6" xfId="15298" xr:uid="{00000000-0005-0000-0000-000063380000}"/>
    <cellStyle name="Normal 5 3 2 2 4" xfId="15299" xr:uid="{00000000-0005-0000-0000-000064380000}"/>
    <cellStyle name="Normal 5 3 2 2 4 2" xfId="15300" xr:uid="{00000000-0005-0000-0000-000065380000}"/>
    <cellStyle name="Normal 5 3 2 2 4 2 2" xfId="15301" xr:uid="{00000000-0005-0000-0000-000066380000}"/>
    <cellStyle name="Normal 5 3 2 2 4 2 3" xfId="15302" xr:uid="{00000000-0005-0000-0000-000067380000}"/>
    <cellStyle name="Normal 5 3 2 2 4 3" xfId="15303" xr:uid="{00000000-0005-0000-0000-000068380000}"/>
    <cellStyle name="Normal 5 3 2 2 4 3 2" xfId="15304" xr:uid="{00000000-0005-0000-0000-000069380000}"/>
    <cellStyle name="Normal 5 3 2 2 4 4" xfId="15305" xr:uid="{00000000-0005-0000-0000-00006A380000}"/>
    <cellStyle name="Normal 5 3 2 2 5" xfId="15306" xr:uid="{00000000-0005-0000-0000-00006B380000}"/>
    <cellStyle name="Normal 5 3 2 2 5 2" xfId="15307" xr:uid="{00000000-0005-0000-0000-00006C380000}"/>
    <cellStyle name="Normal 5 3 2 2 5 3" xfId="15308" xr:uid="{00000000-0005-0000-0000-00006D380000}"/>
    <cellStyle name="Normal 5 3 2 2 6" xfId="15309" xr:uid="{00000000-0005-0000-0000-00006E380000}"/>
    <cellStyle name="Normal 5 3 2 2 7" xfId="15310" xr:uid="{00000000-0005-0000-0000-00006F380000}"/>
    <cellStyle name="Normal 5 3 2 2 8" xfId="15311" xr:uid="{00000000-0005-0000-0000-000070380000}"/>
    <cellStyle name="Normal 5 3 2 2 9" xfId="15312" xr:uid="{00000000-0005-0000-0000-000071380000}"/>
    <cellStyle name="Normal 5 3 2 3" xfId="15313" xr:uid="{00000000-0005-0000-0000-000072380000}"/>
    <cellStyle name="Normal 5 3 2 3 2" xfId="15314" xr:uid="{00000000-0005-0000-0000-000073380000}"/>
    <cellStyle name="Normal 5 3 2 3 2 2" xfId="15315" xr:uid="{00000000-0005-0000-0000-000074380000}"/>
    <cellStyle name="Normal 5 3 2 3 2 2 2" xfId="15316" xr:uid="{00000000-0005-0000-0000-000075380000}"/>
    <cellStyle name="Normal 5 3 2 3 2 2 3" xfId="15317" xr:uid="{00000000-0005-0000-0000-000076380000}"/>
    <cellStyle name="Normal 5 3 2 3 2 3" xfId="15318" xr:uid="{00000000-0005-0000-0000-000077380000}"/>
    <cellStyle name="Normal 5 3 2 3 2 4" xfId="15319" xr:uid="{00000000-0005-0000-0000-000078380000}"/>
    <cellStyle name="Normal 5 3 2 3 2 5" xfId="15320" xr:uid="{00000000-0005-0000-0000-000079380000}"/>
    <cellStyle name="Normal 5 3 2 3 2 6" xfId="15321" xr:uid="{00000000-0005-0000-0000-00007A380000}"/>
    <cellStyle name="Normal 5 3 2 3 3" xfId="15322" xr:uid="{00000000-0005-0000-0000-00007B380000}"/>
    <cellStyle name="Normal 5 3 2 3 3 2" xfId="15323" xr:uid="{00000000-0005-0000-0000-00007C380000}"/>
    <cellStyle name="Normal 5 3 2 3 3 2 2" xfId="15324" xr:uid="{00000000-0005-0000-0000-00007D380000}"/>
    <cellStyle name="Normal 5 3 2 3 3 2 3" xfId="15325" xr:uid="{00000000-0005-0000-0000-00007E380000}"/>
    <cellStyle name="Normal 5 3 2 3 3 3" xfId="15326" xr:uid="{00000000-0005-0000-0000-00007F380000}"/>
    <cellStyle name="Normal 5 3 2 3 3 3 2" xfId="15327" xr:uid="{00000000-0005-0000-0000-000080380000}"/>
    <cellStyle name="Normal 5 3 2 3 3 4" xfId="15328" xr:uid="{00000000-0005-0000-0000-000081380000}"/>
    <cellStyle name="Normal 5 3 2 3 4" xfId="15329" xr:uid="{00000000-0005-0000-0000-000082380000}"/>
    <cellStyle name="Normal 5 3 2 3 4 2" xfId="15330" xr:uid="{00000000-0005-0000-0000-000083380000}"/>
    <cellStyle name="Normal 5 3 2 3 4 3" xfId="15331" xr:uid="{00000000-0005-0000-0000-000084380000}"/>
    <cellStyle name="Normal 5 3 2 3 5" xfId="15332" xr:uid="{00000000-0005-0000-0000-000085380000}"/>
    <cellStyle name="Normal 5 3 2 3 6" xfId="15333" xr:uid="{00000000-0005-0000-0000-000086380000}"/>
    <cellStyle name="Normal 5 3 2 3 7" xfId="15334" xr:uid="{00000000-0005-0000-0000-000087380000}"/>
    <cellStyle name="Normal 5 3 2 3 8" xfId="15335" xr:uid="{00000000-0005-0000-0000-000088380000}"/>
    <cellStyle name="Normal 5 3 2 4" xfId="15336" xr:uid="{00000000-0005-0000-0000-000089380000}"/>
    <cellStyle name="Normal 5 3 2 4 2" xfId="15337" xr:uid="{00000000-0005-0000-0000-00008A380000}"/>
    <cellStyle name="Normal 5 3 2 4 2 2" xfId="15338" xr:uid="{00000000-0005-0000-0000-00008B380000}"/>
    <cellStyle name="Normal 5 3 2 4 2 3" xfId="15339" xr:uid="{00000000-0005-0000-0000-00008C380000}"/>
    <cellStyle name="Normal 5 3 2 4 2 4" xfId="15340" xr:uid="{00000000-0005-0000-0000-00008D380000}"/>
    <cellStyle name="Normal 5 3 2 4 3" xfId="15341" xr:uid="{00000000-0005-0000-0000-00008E380000}"/>
    <cellStyle name="Normal 5 3 2 4 4" xfId="15342" xr:uid="{00000000-0005-0000-0000-00008F380000}"/>
    <cellStyle name="Normal 5 3 2 4 5" xfId="15343" xr:uid="{00000000-0005-0000-0000-000090380000}"/>
    <cellStyle name="Normal 5 3 2 4 6" xfId="15344" xr:uid="{00000000-0005-0000-0000-000091380000}"/>
    <cellStyle name="Normal 5 3 2 5" xfId="15345" xr:uid="{00000000-0005-0000-0000-000092380000}"/>
    <cellStyle name="Normal 5 3 2 5 2" xfId="15346" xr:uid="{00000000-0005-0000-0000-000093380000}"/>
    <cellStyle name="Normal 5 3 2 5 2 2" xfId="15347" xr:uid="{00000000-0005-0000-0000-000094380000}"/>
    <cellStyle name="Normal 5 3 2 5 2 3" xfId="15348" xr:uid="{00000000-0005-0000-0000-000095380000}"/>
    <cellStyle name="Normal 5 3 2 5 3" xfId="15349" xr:uid="{00000000-0005-0000-0000-000096380000}"/>
    <cellStyle name="Normal 5 3 2 5 4" xfId="15350" xr:uid="{00000000-0005-0000-0000-000097380000}"/>
    <cellStyle name="Normal 5 3 2 5 5" xfId="15351" xr:uid="{00000000-0005-0000-0000-000098380000}"/>
    <cellStyle name="Normal 5 3 2 5 6" xfId="15352" xr:uid="{00000000-0005-0000-0000-000099380000}"/>
    <cellStyle name="Normal 5 3 2 6" xfId="15353" xr:uid="{00000000-0005-0000-0000-00009A380000}"/>
    <cellStyle name="Normal 5 3 2 6 2" xfId="15354" xr:uid="{00000000-0005-0000-0000-00009B380000}"/>
    <cellStyle name="Normal 5 3 2 6 3" xfId="15355" xr:uid="{00000000-0005-0000-0000-00009C380000}"/>
    <cellStyle name="Normal 5 3 2 7" xfId="15356" xr:uid="{00000000-0005-0000-0000-00009D380000}"/>
    <cellStyle name="Normal 5 3 2 8" xfId="15357" xr:uid="{00000000-0005-0000-0000-00009E380000}"/>
    <cellStyle name="Normal 5 3 2 9" xfId="15358" xr:uid="{00000000-0005-0000-0000-00009F380000}"/>
    <cellStyle name="Normal 5 3 3" xfId="15359" xr:uid="{00000000-0005-0000-0000-0000A0380000}"/>
    <cellStyle name="Normal 5 3 3 2" xfId="15360" xr:uid="{00000000-0005-0000-0000-0000A1380000}"/>
    <cellStyle name="Normal 5 3 3 2 2" xfId="15361" xr:uid="{00000000-0005-0000-0000-0000A2380000}"/>
    <cellStyle name="Normal 5 3 3 2 2 2" xfId="15362" xr:uid="{00000000-0005-0000-0000-0000A3380000}"/>
    <cellStyle name="Normal 5 3 3 2 2 2 2" xfId="15363" xr:uid="{00000000-0005-0000-0000-0000A4380000}"/>
    <cellStyle name="Normal 5 3 3 2 2 2 3" xfId="15364" xr:uid="{00000000-0005-0000-0000-0000A5380000}"/>
    <cellStyle name="Normal 5 3 3 2 2 3" xfId="15365" xr:uid="{00000000-0005-0000-0000-0000A6380000}"/>
    <cellStyle name="Normal 5 3 3 2 2 4" xfId="15366" xr:uid="{00000000-0005-0000-0000-0000A7380000}"/>
    <cellStyle name="Normal 5 3 3 2 2 5" xfId="15367" xr:uid="{00000000-0005-0000-0000-0000A8380000}"/>
    <cellStyle name="Normal 5 3 3 2 2 6" xfId="15368" xr:uid="{00000000-0005-0000-0000-0000A9380000}"/>
    <cellStyle name="Normal 5 3 3 2 3" xfId="15369" xr:uid="{00000000-0005-0000-0000-0000AA380000}"/>
    <cellStyle name="Normal 5 3 3 2 3 2" xfId="15370" xr:uid="{00000000-0005-0000-0000-0000AB380000}"/>
    <cellStyle name="Normal 5 3 3 2 3 2 2" xfId="15371" xr:uid="{00000000-0005-0000-0000-0000AC380000}"/>
    <cellStyle name="Normal 5 3 3 2 3 2 3" xfId="15372" xr:uid="{00000000-0005-0000-0000-0000AD380000}"/>
    <cellStyle name="Normal 5 3 3 2 3 3" xfId="15373" xr:uid="{00000000-0005-0000-0000-0000AE380000}"/>
    <cellStyle name="Normal 5 3 3 2 3 3 2" xfId="15374" xr:uid="{00000000-0005-0000-0000-0000AF380000}"/>
    <cellStyle name="Normal 5 3 3 2 3 4" xfId="15375" xr:uid="{00000000-0005-0000-0000-0000B0380000}"/>
    <cellStyle name="Normal 5 3 3 2 4" xfId="15376" xr:uid="{00000000-0005-0000-0000-0000B1380000}"/>
    <cellStyle name="Normal 5 3 3 2 4 2" xfId="15377" xr:uid="{00000000-0005-0000-0000-0000B2380000}"/>
    <cellStyle name="Normal 5 3 3 2 4 3" xfId="15378" xr:uid="{00000000-0005-0000-0000-0000B3380000}"/>
    <cellStyle name="Normal 5 3 3 2 5" xfId="15379" xr:uid="{00000000-0005-0000-0000-0000B4380000}"/>
    <cellStyle name="Normal 5 3 3 2 6" xfId="15380" xr:uid="{00000000-0005-0000-0000-0000B5380000}"/>
    <cellStyle name="Normal 5 3 3 2 7" xfId="15381" xr:uid="{00000000-0005-0000-0000-0000B6380000}"/>
    <cellStyle name="Normal 5 3 3 2 8" xfId="15382" xr:uid="{00000000-0005-0000-0000-0000B7380000}"/>
    <cellStyle name="Normal 5 3 3 3" xfId="15383" xr:uid="{00000000-0005-0000-0000-0000B8380000}"/>
    <cellStyle name="Normal 5 3 3 3 2" xfId="15384" xr:uid="{00000000-0005-0000-0000-0000B9380000}"/>
    <cellStyle name="Normal 5 3 3 3 2 2" xfId="15385" xr:uid="{00000000-0005-0000-0000-0000BA380000}"/>
    <cellStyle name="Normal 5 3 3 3 2 3" xfId="15386" xr:uid="{00000000-0005-0000-0000-0000BB380000}"/>
    <cellStyle name="Normal 5 3 3 3 3" xfId="15387" xr:uid="{00000000-0005-0000-0000-0000BC380000}"/>
    <cellStyle name="Normal 5 3 3 3 4" xfId="15388" xr:uid="{00000000-0005-0000-0000-0000BD380000}"/>
    <cellStyle name="Normal 5 3 3 3 5" xfId="15389" xr:uid="{00000000-0005-0000-0000-0000BE380000}"/>
    <cellStyle name="Normal 5 3 3 3 6" xfId="15390" xr:uid="{00000000-0005-0000-0000-0000BF380000}"/>
    <cellStyle name="Normal 5 3 3 4" xfId="15391" xr:uid="{00000000-0005-0000-0000-0000C0380000}"/>
    <cellStyle name="Normal 5 3 3 4 2" xfId="15392" xr:uid="{00000000-0005-0000-0000-0000C1380000}"/>
    <cellStyle name="Normal 5 3 3 4 2 2" xfId="15393" xr:uid="{00000000-0005-0000-0000-0000C2380000}"/>
    <cellStyle name="Normal 5 3 3 4 2 3" xfId="15394" xr:uid="{00000000-0005-0000-0000-0000C3380000}"/>
    <cellStyle name="Normal 5 3 3 4 3" xfId="15395" xr:uid="{00000000-0005-0000-0000-0000C4380000}"/>
    <cellStyle name="Normal 5 3 3 4 3 2" xfId="15396" xr:uid="{00000000-0005-0000-0000-0000C5380000}"/>
    <cellStyle name="Normal 5 3 3 4 4" xfId="15397" xr:uid="{00000000-0005-0000-0000-0000C6380000}"/>
    <cellStyle name="Normal 5 3 3 5" xfId="15398" xr:uid="{00000000-0005-0000-0000-0000C7380000}"/>
    <cellStyle name="Normal 5 3 3 5 2" xfId="15399" xr:uid="{00000000-0005-0000-0000-0000C8380000}"/>
    <cellStyle name="Normal 5 3 3 5 3" xfId="15400" xr:uid="{00000000-0005-0000-0000-0000C9380000}"/>
    <cellStyle name="Normal 5 3 3 6" xfId="15401" xr:uid="{00000000-0005-0000-0000-0000CA380000}"/>
    <cellStyle name="Normal 5 3 3 7" xfId="15402" xr:uid="{00000000-0005-0000-0000-0000CB380000}"/>
    <cellStyle name="Normal 5 3 3 8" xfId="15403" xr:uid="{00000000-0005-0000-0000-0000CC380000}"/>
    <cellStyle name="Normal 5 3 3 9" xfId="15404" xr:uid="{00000000-0005-0000-0000-0000CD380000}"/>
    <cellStyle name="Normal 5 3 4" xfId="15405" xr:uid="{00000000-0005-0000-0000-0000CE380000}"/>
    <cellStyle name="Normal 5 3 4 2" xfId="15406" xr:uid="{00000000-0005-0000-0000-0000CF380000}"/>
    <cellStyle name="Normal 5 3 4 2 2" xfId="15407" xr:uid="{00000000-0005-0000-0000-0000D0380000}"/>
    <cellStyle name="Normal 5 3 4 2 2 2" xfId="15408" xr:uid="{00000000-0005-0000-0000-0000D1380000}"/>
    <cellStyle name="Normal 5 3 4 2 2 3" xfId="15409" xr:uid="{00000000-0005-0000-0000-0000D2380000}"/>
    <cellStyle name="Normal 5 3 4 2 3" xfId="15410" xr:uid="{00000000-0005-0000-0000-0000D3380000}"/>
    <cellStyle name="Normal 5 3 4 2 4" xfId="15411" xr:uid="{00000000-0005-0000-0000-0000D4380000}"/>
    <cellStyle name="Normal 5 3 4 2 5" xfId="15412" xr:uid="{00000000-0005-0000-0000-0000D5380000}"/>
    <cellStyle name="Normal 5 3 4 2 6" xfId="15413" xr:uid="{00000000-0005-0000-0000-0000D6380000}"/>
    <cellStyle name="Normal 5 3 4 3" xfId="15414" xr:uid="{00000000-0005-0000-0000-0000D7380000}"/>
    <cellStyle name="Normal 5 3 4 3 2" xfId="15415" xr:uid="{00000000-0005-0000-0000-0000D8380000}"/>
    <cellStyle name="Normal 5 3 4 3 2 2" xfId="15416" xr:uid="{00000000-0005-0000-0000-0000D9380000}"/>
    <cellStyle name="Normal 5 3 4 3 2 3" xfId="15417" xr:uid="{00000000-0005-0000-0000-0000DA380000}"/>
    <cellStyle name="Normal 5 3 4 3 3" xfId="15418" xr:uid="{00000000-0005-0000-0000-0000DB380000}"/>
    <cellStyle name="Normal 5 3 4 3 3 2" xfId="15419" xr:uid="{00000000-0005-0000-0000-0000DC380000}"/>
    <cellStyle name="Normal 5 3 4 3 4" xfId="15420" xr:uid="{00000000-0005-0000-0000-0000DD380000}"/>
    <cellStyle name="Normal 5 3 4 4" xfId="15421" xr:uid="{00000000-0005-0000-0000-0000DE380000}"/>
    <cellStyle name="Normal 5 3 4 4 2" xfId="15422" xr:uid="{00000000-0005-0000-0000-0000DF380000}"/>
    <cellStyle name="Normal 5 3 4 4 3" xfId="15423" xr:uid="{00000000-0005-0000-0000-0000E0380000}"/>
    <cellStyle name="Normal 5 3 4 5" xfId="15424" xr:uid="{00000000-0005-0000-0000-0000E1380000}"/>
    <cellStyle name="Normal 5 3 4 6" xfId="15425" xr:uid="{00000000-0005-0000-0000-0000E2380000}"/>
    <cellStyle name="Normal 5 3 4 7" xfId="15426" xr:uid="{00000000-0005-0000-0000-0000E3380000}"/>
    <cellStyle name="Normal 5 3 4 8" xfId="15427" xr:uid="{00000000-0005-0000-0000-0000E4380000}"/>
    <cellStyle name="Normal 5 3 5" xfId="15428" xr:uid="{00000000-0005-0000-0000-0000E5380000}"/>
    <cellStyle name="Normal 5 3 5 2" xfId="15429" xr:uid="{00000000-0005-0000-0000-0000E6380000}"/>
    <cellStyle name="Normal 5 3 5 2 2" xfId="15430" xr:uid="{00000000-0005-0000-0000-0000E7380000}"/>
    <cellStyle name="Normal 5 3 5 2 3" xfId="15431" xr:uid="{00000000-0005-0000-0000-0000E8380000}"/>
    <cellStyle name="Normal 5 3 5 3" xfId="15432" xr:uid="{00000000-0005-0000-0000-0000E9380000}"/>
    <cellStyle name="Normal 5 3 5 3 2" xfId="15433" xr:uid="{00000000-0005-0000-0000-0000EA380000}"/>
    <cellStyle name="Normal 5 3 5 4" xfId="15434" xr:uid="{00000000-0005-0000-0000-0000EB380000}"/>
    <cellStyle name="Normal 5 3 6" xfId="15435" xr:uid="{00000000-0005-0000-0000-0000EC380000}"/>
    <cellStyle name="Normal 5 3 7" xfId="15436" xr:uid="{00000000-0005-0000-0000-0000ED380000}"/>
    <cellStyle name="Normal 5 30" xfId="15437" xr:uid="{00000000-0005-0000-0000-0000EE380000}"/>
    <cellStyle name="Normal 5 31" xfId="5340" xr:uid="{00000000-0005-0000-0000-000016360000}"/>
    <cellStyle name="Normal 5 4" xfId="2509" xr:uid="{00000000-0005-0000-0000-000093090000}"/>
    <cellStyle name="Normal 5 4 10" xfId="15438" xr:uid="{00000000-0005-0000-0000-0000F0380000}"/>
    <cellStyle name="Normal 5 4 2" xfId="15439" xr:uid="{00000000-0005-0000-0000-0000F1380000}"/>
    <cellStyle name="Normal 5 4 2 2" xfId="15440" xr:uid="{00000000-0005-0000-0000-0000F2380000}"/>
    <cellStyle name="Normal 5 4 2 2 2" xfId="15441" xr:uid="{00000000-0005-0000-0000-0000F3380000}"/>
    <cellStyle name="Normal 5 4 2 2 2 2" xfId="15442" xr:uid="{00000000-0005-0000-0000-0000F4380000}"/>
    <cellStyle name="Normal 5 4 2 2 2 2 2" xfId="15443" xr:uid="{00000000-0005-0000-0000-0000F5380000}"/>
    <cellStyle name="Normal 5 4 2 2 2 2 3" xfId="15444" xr:uid="{00000000-0005-0000-0000-0000F6380000}"/>
    <cellStyle name="Normal 5 4 2 2 2 3" xfId="15445" xr:uid="{00000000-0005-0000-0000-0000F7380000}"/>
    <cellStyle name="Normal 5 4 2 2 2 4" xfId="15446" xr:uid="{00000000-0005-0000-0000-0000F8380000}"/>
    <cellStyle name="Normal 5 4 2 2 2 5" xfId="15447" xr:uid="{00000000-0005-0000-0000-0000F9380000}"/>
    <cellStyle name="Normal 5 4 2 2 2 6" xfId="15448" xr:uid="{00000000-0005-0000-0000-0000FA380000}"/>
    <cellStyle name="Normal 5 4 2 2 3" xfId="15449" xr:uid="{00000000-0005-0000-0000-0000FB380000}"/>
    <cellStyle name="Normal 5 4 2 2 3 2" xfId="15450" xr:uid="{00000000-0005-0000-0000-0000FC380000}"/>
    <cellStyle name="Normal 5 4 2 2 3 2 2" xfId="15451" xr:uid="{00000000-0005-0000-0000-0000FD380000}"/>
    <cellStyle name="Normal 5 4 2 2 3 2 3" xfId="15452" xr:uid="{00000000-0005-0000-0000-0000FE380000}"/>
    <cellStyle name="Normal 5 4 2 2 3 3" xfId="15453" xr:uid="{00000000-0005-0000-0000-0000FF380000}"/>
    <cellStyle name="Normal 5 4 2 2 3 3 2" xfId="15454" xr:uid="{00000000-0005-0000-0000-000000390000}"/>
    <cellStyle name="Normal 5 4 2 2 3 4" xfId="15455" xr:uid="{00000000-0005-0000-0000-000001390000}"/>
    <cellStyle name="Normal 5 4 2 2 4" xfId="15456" xr:uid="{00000000-0005-0000-0000-000002390000}"/>
    <cellStyle name="Normal 5 4 2 2 4 2" xfId="15457" xr:uid="{00000000-0005-0000-0000-000003390000}"/>
    <cellStyle name="Normal 5 4 2 2 4 3" xfId="15458" xr:uid="{00000000-0005-0000-0000-000004390000}"/>
    <cellStyle name="Normal 5 4 2 2 5" xfId="15459" xr:uid="{00000000-0005-0000-0000-000005390000}"/>
    <cellStyle name="Normal 5 4 2 2 6" xfId="15460" xr:uid="{00000000-0005-0000-0000-000006390000}"/>
    <cellStyle name="Normal 5 4 2 2 7" xfId="15461" xr:uid="{00000000-0005-0000-0000-000007390000}"/>
    <cellStyle name="Normal 5 4 2 2 8" xfId="15462" xr:uid="{00000000-0005-0000-0000-000008390000}"/>
    <cellStyle name="Normal 5 4 2 3" xfId="15463" xr:uid="{00000000-0005-0000-0000-000009390000}"/>
    <cellStyle name="Normal 5 4 2 3 2" xfId="15464" xr:uid="{00000000-0005-0000-0000-00000A390000}"/>
    <cellStyle name="Normal 5 4 2 3 2 2" xfId="15465" xr:uid="{00000000-0005-0000-0000-00000B390000}"/>
    <cellStyle name="Normal 5 4 2 3 2 3" xfId="15466" xr:uid="{00000000-0005-0000-0000-00000C390000}"/>
    <cellStyle name="Normal 5 4 2 3 2 4" xfId="15467" xr:uid="{00000000-0005-0000-0000-00000D390000}"/>
    <cellStyle name="Normal 5 4 2 3 3" xfId="15468" xr:uid="{00000000-0005-0000-0000-00000E390000}"/>
    <cellStyle name="Normal 5 4 2 3 4" xfId="15469" xr:uid="{00000000-0005-0000-0000-00000F390000}"/>
    <cellStyle name="Normal 5 4 2 3 5" xfId="15470" xr:uid="{00000000-0005-0000-0000-000010390000}"/>
    <cellStyle name="Normal 5 4 2 3 6" xfId="15471" xr:uid="{00000000-0005-0000-0000-000011390000}"/>
    <cellStyle name="Normal 5 4 2 4" xfId="15472" xr:uid="{00000000-0005-0000-0000-000012390000}"/>
    <cellStyle name="Normal 5 4 2 4 2" xfId="15473" xr:uid="{00000000-0005-0000-0000-000013390000}"/>
    <cellStyle name="Normal 5 4 2 4 2 2" xfId="15474" xr:uid="{00000000-0005-0000-0000-000014390000}"/>
    <cellStyle name="Normal 5 4 2 4 2 3" xfId="15475" xr:uid="{00000000-0005-0000-0000-000015390000}"/>
    <cellStyle name="Normal 5 4 2 4 3" xfId="15476" xr:uid="{00000000-0005-0000-0000-000016390000}"/>
    <cellStyle name="Normal 5 4 2 4 4" xfId="15477" xr:uid="{00000000-0005-0000-0000-000017390000}"/>
    <cellStyle name="Normal 5 4 2 4 5" xfId="15478" xr:uid="{00000000-0005-0000-0000-000018390000}"/>
    <cellStyle name="Normal 5 4 2 4 6" xfId="15479" xr:uid="{00000000-0005-0000-0000-000019390000}"/>
    <cellStyle name="Normal 5 4 2 5" xfId="15480" xr:uid="{00000000-0005-0000-0000-00001A390000}"/>
    <cellStyle name="Normal 5 4 2 5 2" xfId="15481" xr:uid="{00000000-0005-0000-0000-00001B390000}"/>
    <cellStyle name="Normal 5 4 2 5 3" xfId="15482" xr:uid="{00000000-0005-0000-0000-00001C390000}"/>
    <cellStyle name="Normal 5 4 2 6" xfId="15483" xr:uid="{00000000-0005-0000-0000-00001D390000}"/>
    <cellStyle name="Normal 5 4 2 7" xfId="15484" xr:uid="{00000000-0005-0000-0000-00001E390000}"/>
    <cellStyle name="Normal 5 4 2 8" xfId="15485" xr:uid="{00000000-0005-0000-0000-00001F390000}"/>
    <cellStyle name="Normal 5 4 2 9" xfId="15486" xr:uid="{00000000-0005-0000-0000-000020390000}"/>
    <cellStyle name="Normal 5 4 3" xfId="15487" xr:uid="{00000000-0005-0000-0000-000021390000}"/>
    <cellStyle name="Normal 5 4 3 2" xfId="15488" xr:uid="{00000000-0005-0000-0000-000022390000}"/>
    <cellStyle name="Normal 5 4 3 2 2" xfId="15489" xr:uid="{00000000-0005-0000-0000-000023390000}"/>
    <cellStyle name="Normal 5 4 3 2 2 2" xfId="15490" xr:uid="{00000000-0005-0000-0000-000024390000}"/>
    <cellStyle name="Normal 5 4 3 2 2 3" xfId="15491" xr:uid="{00000000-0005-0000-0000-000025390000}"/>
    <cellStyle name="Normal 5 4 3 2 2 4" xfId="15492" xr:uid="{00000000-0005-0000-0000-000026390000}"/>
    <cellStyle name="Normal 5 4 3 2 3" xfId="15493" xr:uid="{00000000-0005-0000-0000-000027390000}"/>
    <cellStyle name="Normal 5 4 3 2 4" xfId="15494" xr:uid="{00000000-0005-0000-0000-000028390000}"/>
    <cellStyle name="Normal 5 4 3 2 5" xfId="15495" xr:uid="{00000000-0005-0000-0000-000029390000}"/>
    <cellStyle name="Normal 5 4 3 2 6" xfId="15496" xr:uid="{00000000-0005-0000-0000-00002A390000}"/>
    <cellStyle name="Normal 5 4 3 3" xfId="15497" xr:uid="{00000000-0005-0000-0000-00002B390000}"/>
    <cellStyle name="Normal 5 4 3 3 2" xfId="15498" xr:uid="{00000000-0005-0000-0000-00002C390000}"/>
    <cellStyle name="Normal 5 4 3 3 2 2" xfId="15499" xr:uid="{00000000-0005-0000-0000-00002D390000}"/>
    <cellStyle name="Normal 5 4 3 3 2 3" xfId="15500" xr:uid="{00000000-0005-0000-0000-00002E390000}"/>
    <cellStyle name="Normal 5 4 3 3 3" xfId="15501" xr:uid="{00000000-0005-0000-0000-00002F390000}"/>
    <cellStyle name="Normal 5 4 3 3 4" xfId="15502" xr:uid="{00000000-0005-0000-0000-000030390000}"/>
    <cellStyle name="Normal 5 4 3 3 5" xfId="15503" xr:uid="{00000000-0005-0000-0000-000031390000}"/>
    <cellStyle name="Normal 5 4 3 3 6" xfId="15504" xr:uid="{00000000-0005-0000-0000-000032390000}"/>
    <cellStyle name="Normal 5 4 3 4" xfId="15505" xr:uid="{00000000-0005-0000-0000-000033390000}"/>
    <cellStyle name="Normal 5 4 3 4 2" xfId="15506" xr:uid="{00000000-0005-0000-0000-000034390000}"/>
    <cellStyle name="Normal 5 4 3 4 3" xfId="15507" xr:uid="{00000000-0005-0000-0000-000035390000}"/>
    <cellStyle name="Normal 5 4 3 5" xfId="15508" xr:uid="{00000000-0005-0000-0000-000036390000}"/>
    <cellStyle name="Normal 5 4 3 6" xfId="15509" xr:uid="{00000000-0005-0000-0000-000037390000}"/>
    <cellStyle name="Normal 5 4 3 7" xfId="15510" xr:uid="{00000000-0005-0000-0000-000038390000}"/>
    <cellStyle name="Normal 5 4 3 8" xfId="15511" xr:uid="{00000000-0005-0000-0000-000039390000}"/>
    <cellStyle name="Normal 5 4 4" xfId="15512" xr:uid="{00000000-0005-0000-0000-00003A390000}"/>
    <cellStyle name="Normal 5 4 4 2" xfId="15513" xr:uid="{00000000-0005-0000-0000-00003B390000}"/>
    <cellStyle name="Normal 5 4 4 2 2" xfId="15514" xr:uid="{00000000-0005-0000-0000-00003C390000}"/>
    <cellStyle name="Normal 5 4 4 3" xfId="15515" xr:uid="{00000000-0005-0000-0000-00003D390000}"/>
    <cellStyle name="Normal 5 4 4 4" xfId="15516" xr:uid="{00000000-0005-0000-0000-00003E390000}"/>
    <cellStyle name="Normal 5 4 4 5" xfId="15517" xr:uid="{00000000-0005-0000-0000-00003F390000}"/>
    <cellStyle name="Normal 5 4 5" xfId="15518" xr:uid="{00000000-0005-0000-0000-000040390000}"/>
    <cellStyle name="Normal 5 4 5 2" xfId="15519" xr:uid="{00000000-0005-0000-0000-000041390000}"/>
    <cellStyle name="Normal 5 4 5 2 2" xfId="15520" xr:uid="{00000000-0005-0000-0000-000042390000}"/>
    <cellStyle name="Normal 5 4 5 2 3" xfId="15521" xr:uid="{00000000-0005-0000-0000-000043390000}"/>
    <cellStyle name="Normal 5 4 5 3" xfId="15522" xr:uid="{00000000-0005-0000-0000-000044390000}"/>
    <cellStyle name="Normal 5 4 5 4" xfId="15523" xr:uid="{00000000-0005-0000-0000-000045390000}"/>
    <cellStyle name="Normal 5 4 5 5" xfId="15524" xr:uid="{00000000-0005-0000-0000-000046390000}"/>
    <cellStyle name="Normal 5 4 5 6" xfId="15525" xr:uid="{00000000-0005-0000-0000-000047390000}"/>
    <cellStyle name="Normal 5 4 6" xfId="15526" xr:uid="{00000000-0005-0000-0000-000048390000}"/>
    <cellStyle name="Normal 5 4 6 2" xfId="15527" xr:uid="{00000000-0005-0000-0000-000049390000}"/>
    <cellStyle name="Normal 5 4 6 2 2" xfId="15528" xr:uid="{00000000-0005-0000-0000-00004A390000}"/>
    <cellStyle name="Normal 5 4 6 2 3" xfId="15529" xr:uid="{00000000-0005-0000-0000-00004B390000}"/>
    <cellStyle name="Normal 5 4 6 3" xfId="15530" xr:uid="{00000000-0005-0000-0000-00004C390000}"/>
    <cellStyle name="Normal 5 4 6 4" xfId="15531" xr:uid="{00000000-0005-0000-0000-00004D390000}"/>
    <cellStyle name="Normal 5 4 6 5" xfId="15532" xr:uid="{00000000-0005-0000-0000-00004E390000}"/>
    <cellStyle name="Normal 5 4 6 6" xfId="15533" xr:uid="{00000000-0005-0000-0000-00004F390000}"/>
    <cellStyle name="Normal 5 4 7" xfId="15534" xr:uid="{00000000-0005-0000-0000-000050390000}"/>
    <cellStyle name="Normal 5 4 7 2" xfId="15535" xr:uid="{00000000-0005-0000-0000-000051390000}"/>
    <cellStyle name="Normal 5 4 7 3" xfId="15536" xr:uid="{00000000-0005-0000-0000-000052390000}"/>
    <cellStyle name="Normal 5 4 8" xfId="15537" xr:uid="{00000000-0005-0000-0000-000053390000}"/>
    <cellStyle name="Normal 5 4 9" xfId="15538" xr:uid="{00000000-0005-0000-0000-000054390000}"/>
    <cellStyle name="Normal 5 5" xfId="2510" xr:uid="{00000000-0005-0000-0000-000094090000}"/>
    <cellStyle name="Normal 5 5 2" xfId="15539" xr:uid="{00000000-0005-0000-0000-000056390000}"/>
    <cellStyle name="Normal 5 5 2 2" xfId="15540" xr:uid="{00000000-0005-0000-0000-000057390000}"/>
    <cellStyle name="Normal 5 5 2 2 2" xfId="15541" xr:uid="{00000000-0005-0000-0000-000058390000}"/>
    <cellStyle name="Normal 5 5 2 2 2 2" xfId="15542" xr:uid="{00000000-0005-0000-0000-000059390000}"/>
    <cellStyle name="Normal 5 5 2 2 2 2 2" xfId="15543" xr:uid="{00000000-0005-0000-0000-00005A390000}"/>
    <cellStyle name="Normal 5 5 2 2 2 2 3" xfId="15544" xr:uid="{00000000-0005-0000-0000-00005B390000}"/>
    <cellStyle name="Normal 5 5 2 2 2 3" xfId="15545" xr:uid="{00000000-0005-0000-0000-00005C390000}"/>
    <cellStyle name="Normal 5 5 2 2 2 3 2" xfId="15546" xr:uid="{00000000-0005-0000-0000-00005D390000}"/>
    <cellStyle name="Normal 5 5 2 2 2 4" xfId="15547" xr:uid="{00000000-0005-0000-0000-00005E390000}"/>
    <cellStyle name="Normal 5 5 2 2 3" xfId="15548" xr:uid="{00000000-0005-0000-0000-00005F390000}"/>
    <cellStyle name="Normal 5 5 2 2 3 2" xfId="15549" xr:uid="{00000000-0005-0000-0000-000060390000}"/>
    <cellStyle name="Normal 5 5 2 2 3 3" xfId="15550" xr:uid="{00000000-0005-0000-0000-000061390000}"/>
    <cellStyle name="Normal 5 5 2 2 4" xfId="15551" xr:uid="{00000000-0005-0000-0000-000062390000}"/>
    <cellStyle name="Normal 5 5 2 2 5" xfId="15552" xr:uid="{00000000-0005-0000-0000-000063390000}"/>
    <cellStyle name="Normal 5 5 2 2 6" xfId="15553" xr:uid="{00000000-0005-0000-0000-000064390000}"/>
    <cellStyle name="Normal 5 5 2 2 7" xfId="15554" xr:uid="{00000000-0005-0000-0000-000065390000}"/>
    <cellStyle name="Normal 5 5 2 3" xfId="15555" xr:uid="{00000000-0005-0000-0000-000066390000}"/>
    <cellStyle name="Normal 5 5 2 3 2" xfId="15556" xr:uid="{00000000-0005-0000-0000-000067390000}"/>
    <cellStyle name="Normal 5 5 2 3 2 2" xfId="15557" xr:uid="{00000000-0005-0000-0000-000068390000}"/>
    <cellStyle name="Normal 5 5 2 3 2 3" xfId="15558" xr:uid="{00000000-0005-0000-0000-000069390000}"/>
    <cellStyle name="Normal 5 5 2 3 3" xfId="15559" xr:uid="{00000000-0005-0000-0000-00006A390000}"/>
    <cellStyle name="Normal 5 5 2 3 3 2" xfId="15560" xr:uid="{00000000-0005-0000-0000-00006B390000}"/>
    <cellStyle name="Normal 5 5 2 3 4" xfId="15561" xr:uid="{00000000-0005-0000-0000-00006C390000}"/>
    <cellStyle name="Normal 5 5 2 4" xfId="15562" xr:uid="{00000000-0005-0000-0000-00006D390000}"/>
    <cellStyle name="Normal 5 5 2 5" xfId="15563" xr:uid="{00000000-0005-0000-0000-00006E390000}"/>
    <cellStyle name="Normal 5 5 2 6" xfId="15564" xr:uid="{00000000-0005-0000-0000-00006F390000}"/>
    <cellStyle name="Normal 5 5 3" xfId="15565" xr:uid="{00000000-0005-0000-0000-000070390000}"/>
    <cellStyle name="Normal 5 5 3 2" xfId="15566" xr:uid="{00000000-0005-0000-0000-000071390000}"/>
    <cellStyle name="Normal 5 5 3 2 2" xfId="15567" xr:uid="{00000000-0005-0000-0000-000072390000}"/>
    <cellStyle name="Normal 5 5 3 2 3" xfId="15568" xr:uid="{00000000-0005-0000-0000-000073390000}"/>
    <cellStyle name="Normal 5 5 3 2 4" xfId="15569" xr:uid="{00000000-0005-0000-0000-000074390000}"/>
    <cellStyle name="Normal 5 5 3 3" xfId="15570" xr:uid="{00000000-0005-0000-0000-000075390000}"/>
    <cellStyle name="Normal 5 5 3 4" xfId="15571" xr:uid="{00000000-0005-0000-0000-000076390000}"/>
    <cellStyle name="Normal 5 5 3 5" xfId="15572" xr:uid="{00000000-0005-0000-0000-000077390000}"/>
    <cellStyle name="Normal 5 5 3 6" xfId="15573" xr:uid="{00000000-0005-0000-0000-000078390000}"/>
    <cellStyle name="Normal 5 5 4" xfId="15574" xr:uid="{00000000-0005-0000-0000-000079390000}"/>
    <cellStyle name="Normal 5 5 4 2" xfId="15575" xr:uid="{00000000-0005-0000-0000-00007A390000}"/>
    <cellStyle name="Normal 5 5 4 2 2" xfId="15576" xr:uid="{00000000-0005-0000-0000-00007B390000}"/>
    <cellStyle name="Normal 5 5 4 2 3" xfId="15577" xr:uid="{00000000-0005-0000-0000-00007C390000}"/>
    <cellStyle name="Normal 5 5 4 3" xfId="15578" xr:uid="{00000000-0005-0000-0000-00007D390000}"/>
    <cellStyle name="Normal 5 5 4 3 2" xfId="15579" xr:uid="{00000000-0005-0000-0000-00007E390000}"/>
    <cellStyle name="Normal 5 5 4 4" xfId="15580" xr:uid="{00000000-0005-0000-0000-00007F390000}"/>
    <cellStyle name="Normal 5 5 5" xfId="15581" xr:uid="{00000000-0005-0000-0000-000080390000}"/>
    <cellStyle name="Normal 5 5 5 2" xfId="15582" xr:uid="{00000000-0005-0000-0000-000081390000}"/>
    <cellStyle name="Normal 5 5 5 3" xfId="15583" xr:uid="{00000000-0005-0000-0000-000082390000}"/>
    <cellStyle name="Normal 5 5 6" xfId="15584" xr:uid="{00000000-0005-0000-0000-000083390000}"/>
    <cellStyle name="Normal 5 5 6 2" xfId="15585" xr:uid="{00000000-0005-0000-0000-000084390000}"/>
    <cellStyle name="Normal 5 5 6 3" xfId="15586" xr:uid="{00000000-0005-0000-0000-000085390000}"/>
    <cellStyle name="Normal 5 5 7" xfId="15587" xr:uid="{00000000-0005-0000-0000-000086390000}"/>
    <cellStyle name="Normal 5 6" xfId="2511" xr:uid="{00000000-0005-0000-0000-000095090000}"/>
    <cellStyle name="Normal 5 6 2" xfId="15588" xr:uid="{00000000-0005-0000-0000-000088390000}"/>
    <cellStyle name="Normal 5 6 2 2" xfId="15589" xr:uid="{00000000-0005-0000-0000-000089390000}"/>
    <cellStyle name="Normal 5 6 2 2 2" xfId="15590" xr:uid="{00000000-0005-0000-0000-00008A390000}"/>
    <cellStyle name="Normal 5 6 2 2 2 2" xfId="15591" xr:uid="{00000000-0005-0000-0000-00008B390000}"/>
    <cellStyle name="Normal 5 6 2 2 2 2 2" xfId="15592" xr:uid="{00000000-0005-0000-0000-00008C390000}"/>
    <cellStyle name="Normal 5 6 2 2 2 2 3" xfId="15593" xr:uid="{00000000-0005-0000-0000-00008D390000}"/>
    <cellStyle name="Normal 5 6 2 2 2 3" xfId="15594" xr:uid="{00000000-0005-0000-0000-00008E390000}"/>
    <cellStyle name="Normal 5 6 2 2 2 3 2" xfId="15595" xr:uid="{00000000-0005-0000-0000-00008F390000}"/>
    <cellStyle name="Normal 5 6 2 2 2 4" xfId="15596" xr:uid="{00000000-0005-0000-0000-000090390000}"/>
    <cellStyle name="Normal 5 6 2 2 3" xfId="15597" xr:uid="{00000000-0005-0000-0000-000091390000}"/>
    <cellStyle name="Normal 5 6 2 2 3 2" xfId="15598" xr:uid="{00000000-0005-0000-0000-000092390000}"/>
    <cellStyle name="Normal 5 6 2 2 3 3" xfId="15599" xr:uid="{00000000-0005-0000-0000-000093390000}"/>
    <cellStyle name="Normal 5 6 2 2 4" xfId="15600" xr:uid="{00000000-0005-0000-0000-000094390000}"/>
    <cellStyle name="Normal 5 6 2 2 4 2" xfId="15601" xr:uid="{00000000-0005-0000-0000-000095390000}"/>
    <cellStyle name="Normal 5 6 2 2 5" xfId="15602" xr:uid="{00000000-0005-0000-0000-000096390000}"/>
    <cellStyle name="Normal 5 6 2 3" xfId="15603" xr:uid="{00000000-0005-0000-0000-000097390000}"/>
    <cellStyle name="Normal 5 6 2 3 2" xfId="15604" xr:uid="{00000000-0005-0000-0000-000098390000}"/>
    <cellStyle name="Normal 5 6 2 3 2 2" xfId="15605" xr:uid="{00000000-0005-0000-0000-000099390000}"/>
    <cellStyle name="Normal 5 6 2 3 2 3" xfId="15606" xr:uid="{00000000-0005-0000-0000-00009A390000}"/>
    <cellStyle name="Normal 5 6 2 3 3" xfId="15607" xr:uid="{00000000-0005-0000-0000-00009B390000}"/>
    <cellStyle name="Normal 5 6 2 3 3 2" xfId="15608" xr:uid="{00000000-0005-0000-0000-00009C390000}"/>
    <cellStyle name="Normal 5 6 2 3 4" xfId="15609" xr:uid="{00000000-0005-0000-0000-00009D390000}"/>
    <cellStyle name="Normal 5 6 2 4" xfId="15610" xr:uid="{00000000-0005-0000-0000-00009E390000}"/>
    <cellStyle name="Normal 5 6 2 5" xfId="15611" xr:uid="{00000000-0005-0000-0000-00009F390000}"/>
    <cellStyle name="Normal 5 6 2 6" xfId="15612" xr:uid="{00000000-0005-0000-0000-0000A0390000}"/>
    <cellStyle name="Normal 5 6 3" xfId="15613" xr:uid="{00000000-0005-0000-0000-0000A1390000}"/>
    <cellStyle name="Normal 5 6 3 2" xfId="15614" xr:uid="{00000000-0005-0000-0000-0000A2390000}"/>
    <cellStyle name="Normal 5 6 3 2 2" xfId="15615" xr:uid="{00000000-0005-0000-0000-0000A3390000}"/>
    <cellStyle name="Normal 5 6 3 2 3" xfId="15616" xr:uid="{00000000-0005-0000-0000-0000A4390000}"/>
    <cellStyle name="Normal 5 6 3 3" xfId="15617" xr:uid="{00000000-0005-0000-0000-0000A5390000}"/>
    <cellStyle name="Normal 5 6 3 4" xfId="15618" xr:uid="{00000000-0005-0000-0000-0000A6390000}"/>
    <cellStyle name="Normal 5 6 3 5" xfId="15619" xr:uid="{00000000-0005-0000-0000-0000A7390000}"/>
    <cellStyle name="Normal 5 6 3 6" xfId="15620" xr:uid="{00000000-0005-0000-0000-0000A8390000}"/>
    <cellStyle name="Normal 5 6 4" xfId="15621" xr:uid="{00000000-0005-0000-0000-0000A9390000}"/>
    <cellStyle name="Normal 5 6 4 2" xfId="15622" xr:uid="{00000000-0005-0000-0000-0000AA390000}"/>
    <cellStyle name="Normal 5 6 4 2 2" xfId="15623" xr:uid="{00000000-0005-0000-0000-0000AB390000}"/>
    <cellStyle name="Normal 5 6 4 2 3" xfId="15624" xr:uid="{00000000-0005-0000-0000-0000AC390000}"/>
    <cellStyle name="Normal 5 6 4 3" xfId="15625" xr:uid="{00000000-0005-0000-0000-0000AD390000}"/>
    <cellStyle name="Normal 5 6 4 3 2" xfId="15626" xr:uid="{00000000-0005-0000-0000-0000AE390000}"/>
    <cellStyle name="Normal 5 6 4 4" xfId="15627" xr:uid="{00000000-0005-0000-0000-0000AF390000}"/>
    <cellStyle name="Normal 5 6 5" xfId="15628" xr:uid="{00000000-0005-0000-0000-0000B0390000}"/>
    <cellStyle name="Normal 5 6 5 2" xfId="15629" xr:uid="{00000000-0005-0000-0000-0000B1390000}"/>
    <cellStyle name="Normal 5 6 5 3" xfId="15630" xr:uid="{00000000-0005-0000-0000-0000B2390000}"/>
    <cellStyle name="Normal 5 6 6" xfId="15631" xr:uid="{00000000-0005-0000-0000-0000B3390000}"/>
    <cellStyle name="Normal 5 6 6 2" xfId="15632" xr:uid="{00000000-0005-0000-0000-0000B4390000}"/>
    <cellStyle name="Normal 5 6 7" xfId="15633" xr:uid="{00000000-0005-0000-0000-0000B5390000}"/>
    <cellStyle name="Normal 5 6 8" xfId="15634" xr:uid="{00000000-0005-0000-0000-0000B6390000}"/>
    <cellStyle name="Normal 5 7" xfId="2512" xr:uid="{00000000-0005-0000-0000-000096090000}"/>
    <cellStyle name="Normal 5 7 2" xfId="15635" xr:uid="{00000000-0005-0000-0000-0000B8390000}"/>
    <cellStyle name="Normal 5 7 2 2" xfId="15636" xr:uid="{00000000-0005-0000-0000-0000B9390000}"/>
    <cellStyle name="Normal 5 7 2 2 2" xfId="15637" xr:uid="{00000000-0005-0000-0000-0000BA390000}"/>
    <cellStyle name="Normal 5 7 2 2 2 2" xfId="15638" xr:uid="{00000000-0005-0000-0000-0000BB390000}"/>
    <cellStyle name="Normal 5 7 2 2 2 2 2" xfId="15639" xr:uid="{00000000-0005-0000-0000-0000BC390000}"/>
    <cellStyle name="Normal 5 7 2 2 2 2 3" xfId="15640" xr:uid="{00000000-0005-0000-0000-0000BD390000}"/>
    <cellStyle name="Normal 5 7 2 2 2 3" xfId="15641" xr:uid="{00000000-0005-0000-0000-0000BE390000}"/>
    <cellStyle name="Normal 5 7 2 2 2 3 2" xfId="15642" xr:uid="{00000000-0005-0000-0000-0000BF390000}"/>
    <cellStyle name="Normal 5 7 2 2 2 4" xfId="15643" xr:uid="{00000000-0005-0000-0000-0000C0390000}"/>
    <cellStyle name="Normal 5 7 2 2 3" xfId="15644" xr:uid="{00000000-0005-0000-0000-0000C1390000}"/>
    <cellStyle name="Normal 5 7 2 2 3 2" xfId="15645" xr:uid="{00000000-0005-0000-0000-0000C2390000}"/>
    <cellStyle name="Normal 5 7 2 2 3 3" xfId="15646" xr:uid="{00000000-0005-0000-0000-0000C3390000}"/>
    <cellStyle name="Normal 5 7 2 2 4" xfId="15647" xr:uid="{00000000-0005-0000-0000-0000C4390000}"/>
    <cellStyle name="Normal 5 7 2 2 4 2" xfId="15648" xr:uid="{00000000-0005-0000-0000-0000C5390000}"/>
    <cellStyle name="Normal 5 7 2 2 5" xfId="15649" xr:uid="{00000000-0005-0000-0000-0000C6390000}"/>
    <cellStyle name="Normal 5 7 2 3" xfId="15650" xr:uid="{00000000-0005-0000-0000-0000C7390000}"/>
    <cellStyle name="Normal 5 7 2 3 2" xfId="15651" xr:uid="{00000000-0005-0000-0000-0000C8390000}"/>
    <cellStyle name="Normal 5 7 2 3 2 2" xfId="15652" xr:uid="{00000000-0005-0000-0000-0000C9390000}"/>
    <cellStyle name="Normal 5 7 2 3 2 3" xfId="15653" xr:uid="{00000000-0005-0000-0000-0000CA390000}"/>
    <cellStyle name="Normal 5 7 2 3 3" xfId="15654" xr:uid="{00000000-0005-0000-0000-0000CB390000}"/>
    <cellStyle name="Normal 5 7 2 3 3 2" xfId="15655" xr:uid="{00000000-0005-0000-0000-0000CC390000}"/>
    <cellStyle name="Normal 5 7 2 3 4" xfId="15656" xr:uid="{00000000-0005-0000-0000-0000CD390000}"/>
    <cellStyle name="Normal 5 7 2 4" xfId="15657" xr:uid="{00000000-0005-0000-0000-0000CE390000}"/>
    <cellStyle name="Normal 5 7 2 5" xfId="15658" xr:uid="{00000000-0005-0000-0000-0000CF390000}"/>
    <cellStyle name="Normal 5 7 2 6" xfId="15659" xr:uid="{00000000-0005-0000-0000-0000D0390000}"/>
    <cellStyle name="Normal 5 7 3" xfId="15660" xr:uid="{00000000-0005-0000-0000-0000D1390000}"/>
    <cellStyle name="Normal 5 7 3 2" xfId="15661" xr:uid="{00000000-0005-0000-0000-0000D2390000}"/>
    <cellStyle name="Normal 5 7 3 2 2" xfId="15662" xr:uid="{00000000-0005-0000-0000-0000D3390000}"/>
    <cellStyle name="Normal 5 7 3 2 3" xfId="15663" xr:uid="{00000000-0005-0000-0000-0000D4390000}"/>
    <cellStyle name="Normal 5 7 3 3" xfId="15664" xr:uid="{00000000-0005-0000-0000-0000D5390000}"/>
    <cellStyle name="Normal 5 7 3 4" xfId="15665" xr:uid="{00000000-0005-0000-0000-0000D6390000}"/>
    <cellStyle name="Normal 5 7 3 5" xfId="15666" xr:uid="{00000000-0005-0000-0000-0000D7390000}"/>
    <cellStyle name="Normal 5 7 3 6" xfId="15667" xr:uid="{00000000-0005-0000-0000-0000D8390000}"/>
    <cellStyle name="Normal 5 7 4" xfId="15668" xr:uid="{00000000-0005-0000-0000-0000D9390000}"/>
    <cellStyle name="Normal 5 7 4 2" xfId="15669" xr:uid="{00000000-0005-0000-0000-0000DA390000}"/>
    <cellStyle name="Normal 5 7 4 2 2" xfId="15670" xr:uid="{00000000-0005-0000-0000-0000DB390000}"/>
    <cellStyle name="Normal 5 7 4 2 3" xfId="15671" xr:uid="{00000000-0005-0000-0000-0000DC390000}"/>
    <cellStyle name="Normal 5 7 4 3" xfId="15672" xr:uid="{00000000-0005-0000-0000-0000DD390000}"/>
    <cellStyle name="Normal 5 7 4 3 2" xfId="15673" xr:uid="{00000000-0005-0000-0000-0000DE390000}"/>
    <cellStyle name="Normal 5 7 4 4" xfId="15674" xr:uid="{00000000-0005-0000-0000-0000DF390000}"/>
    <cellStyle name="Normal 5 7 5" xfId="15675" xr:uid="{00000000-0005-0000-0000-0000E0390000}"/>
    <cellStyle name="Normal 5 7 5 2" xfId="15676" xr:uid="{00000000-0005-0000-0000-0000E1390000}"/>
    <cellStyle name="Normal 5 7 5 3" xfId="15677" xr:uid="{00000000-0005-0000-0000-0000E2390000}"/>
    <cellStyle name="Normal 5 7 6" xfId="15678" xr:uid="{00000000-0005-0000-0000-0000E3390000}"/>
    <cellStyle name="Normal 5 7 7" xfId="15679" xr:uid="{00000000-0005-0000-0000-0000E4390000}"/>
    <cellStyle name="Normal 5 7 8" xfId="15680" xr:uid="{00000000-0005-0000-0000-0000E5390000}"/>
    <cellStyle name="Normal 5 8" xfId="2513" xr:uid="{00000000-0005-0000-0000-000097090000}"/>
    <cellStyle name="Normal 5 8 2" xfId="15681" xr:uid="{00000000-0005-0000-0000-0000E7390000}"/>
    <cellStyle name="Normal 5 8 2 2" xfId="15682" xr:uid="{00000000-0005-0000-0000-0000E8390000}"/>
    <cellStyle name="Normal 5 8 2 2 2" xfId="15683" xr:uid="{00000000-0005-0000-0000-0000E9390000}"/>
    <cellStyle name="Normal 5 8 2 2 2 2" xfId="15684" xr:uid="{00000000-0005-0000-0000-0000EA390000}"/>
    <cellStyle name="Normal 5 8 2 2 2 2 2" xfId="15685" xr:uid="{00000000-0005-0000-0000-0000EB390000}"/>
    <cellStyle name="Normal 5 8 2 2 2 2 3" xfId="15686" xr:uid="{00000000-0005-0000-0000-0000EC390000}"/>
    <cellStyle name="Normal 5 8 2 2 2 3" xfId="15687" xr:uid="{00000000-0005-0000-0000-0000ED390000}"/>
    <cellStyle name="Normal 5 8 2 2 2 3 2" xfId="15688" xr:uid="{00000000-0005-0000-0000-0000EE390000}"/>
    <cellStyle name="Normal 5 8 2 2 2 4" xfId="15689" xr:uid="{00000000-0005-0000-0000-0000EF390000}"/>
    <cellStyle name="Normal 5 8 2 2 3" xfId="15690" xr:uid="{00000000-0005-0000-0000-0000F0390000}"/>
    <cellStyle name="Normal 5 8 2 2 3 2" xfId="15691" xr:uid="{00000000-0005-0000-0000-0000F1390000}"/>
    <cellStyle name="Normal 5 8 2 2 3 3" xfId="15692" xr:uid="{00000000-0005-0000-0000-0000F2390000}"/>
    <cellStyle name="Normal 5 8 2 2 4" xfId="15693" xr:uid="{00000000-0005-0000-0000-0000F3390000}"/>
    <cellStyle name="Normal 5 8 2 2 4 2" xfId="15694" xr:uid="{00000000-0005-0000-0000-0000F4390000}"/>
    <cellStyle name="Normal 5 8 2 2 5" xfId="15695" xr:uid="{00000000-0005-0000-0000-0000F5390000}"/>
    <cellStyle name="Normal 5 8 2 3" xfId="15696" xr:uid="{00000000-0005-0000-0000-0000F6390000}"/>
    <cellStyle name="Normal 5 8 2 3 2" xfId="15697" xr:uid="{00000000-0005-0000-0000-0000F7390000}"/>
    <cellStyle name="Normal 5 8 2 3 2 2" xfId="15698" xr:uid="{00000000-0005-0000-0000-0000F8390000}"/>
    <cellStyle name="Normal 5 8 2 3 2 3" xfId="15699" xr:uid="{00000000-0005-0000-0000-0000F9390000}"/>
    <cellStyle name="Normal 5 8 2 3 3" xfId="15700" xr:uid="{00000000-0005-0000-0000-0000FA390000}"/>
    <cellStyle name="Normal 5 8 2 3 3 2" xfId="15701" xr:uid="{00000000-0005-0000-0000-0000FB390000}"/>
    <cellStyle name="Normal 5 8 2 3 4" xfId="15702" xr:uid="{00000000-0005-0000-0000-0000FC390000}"/>
    <cellStyle name="Normal 5 8 2 4" xfId="15703" xr:uid="{00000000-0005-0000-0000-0000FD390000}"/>
    <cellStyle name="Normal 5 8 2 5" xfId="15704" xr:uid="{00000000-0005-0000-0000-0000FE390000}"/>
    <cellStyle name="Normal 5 8 2 6" xfId="15705" xr:uid="{00000000-0005-0000-0000-0000FF390000}"/>
    <cellStyle name="Normal 5 8 3" xfId="15706" xr:uid="{00000000-0005-0000-0000-0000003A0000}"/>
    <cellStyle name="Normal 5 8 3 2" xfId="15707" xr:uid="{00000000-0005-0000-0000-0000013A0000}"/>
    <cellStyle name="Normal 5 8 3 2 2" xfId="15708" xr:uid="{00000000-0005-0000-0000-0000023A0000}"/>
    <cellStyle name="Normal 5 8 3 2 3" xfId="15709" xr:uid="{00000000-0005-0000-0000-0000033A0000}"/>
    <cellStyle name="Normal 5 8 3 3" xfId="15710" xr:uid="{00000000-0005-0000-0000-0000043A0000}"/>
    <cellStyle name="Normal 5 8 3 4" xfId="15711" xr:uid="{00000000-0005-0000-0000-0000053A0000}"/>
    <cellStyle name="Normal 5 8 3 5" xfId="15712" xr:uid="{00000000-0005-0000-0000-0000063A0000}"/>
    <cellStyle name="Normal 5 8 3 6" xfId="15713" xr:uid="{00000000-0005-0000-0000-0000073A0000}"/>
    <cellStyle name="Normal 5 8 4" xfId="15714" xr:uid="{00000000-0005-0000-0000-0000083A0000}"/>
    <cellStyle name="Normal 5 8 4 2" xfId="15715" xr:uid="{00000000-0005-0000-0000-0000093A0000}"/>
    <cellStyle name="Normal 5 8 4 2 2" xfId="15716" xr:uid="{00000000-0005-0000-0000-00000A3A0000}"/>
    <cellStyle name="Normal 5 8 4 2 3" xfId="15717" xr:uid="{00000000-0005-0000-0000-00000B3A0000}"/>
    <cellStyle name="Normal 5 8 4 3" xfId="15718" xr:uid="{00000000-0005-0000-0000-00000C3A0000}"/>
    <cellStyle name="Normal 5 8 4 3 2" xfId="15719" xr:uid="{00000000-0005-0000-0000-00000D3A0000}"/>
    <cellStyle name="Normal 5 8 4 4" xfId="15720" xr:uid="{00000000-0005-0000-0000-00000E3A0000}"/>
    <cellStyle name="Normal 5 8 5" xfId="15721" xr:uid="{00000000-0005-0000-0000-00000F3A0000}"/>
    <cellStyle name="Normal 5 8 5 2" xfId="15722" xr:uid="{00000000-0005-0000-0000-0000103A0000}"/>
    <cellStyle name="Normal 5 8 5 3" xfId="15723" xr:uid="{00000000-0005-0000-0000-0000113A0000}"/>
    <cellStyle name="Normal 5 8 6" xfId="15724" xr:uid="{00000000-0005-0000-0000-0000123A0000}"/>
    <cellStyle name="Normal 5 8 7" xfId="15725" xr:uid="{00000000-0005-0000-0000-0000133A0000}"/>
    <cellStyle name="Normal 5 8 8" xfId="15726" xr:uid="{00000000-0005-0000-0000-0000143A0000}"/>
    <cellStyle name="Normal 5 9" xfId="2514" xr:uid="{00000000-0005-0000-0000-000098090000}"/>
    <cellStyle name="Normal 5 9 2" xfId="15727" xr:uid="{00000000-0005-0000-0000-0000163A0000}"/>
    <cellStyle name="Normal 5 9 2 2" xfId="15728" xr:uid="{00000000-0005-0000-0000-0000173A0000}"/>
    <cellStyle name="Normal 5 9 2 2 2" xfId="15729" xr:uid="{00000000-0005-0000-0000-0000183A0000}"/>
    <cellStyle name="Normal 5 9 2 2 2 2" xfId="15730" xr:uid="{00000000-0005-0000-0000-0000193A0000}"/>
    <cellStyle name="Normal 5 9 2 2 2 2 2" xfId="15731" xr:uid="{00000000-0005-0000-0000-00001A3A0000}"/>
    <cellStyle name="Normal 5 9 2 2 2 2 3" xfId="15732" xr:uid="{00000000-0005-0000-0000-00001B3A0000}"/>
    <cellStyle name="Normal 5 9 2 2 2 3" xfId="15733" xr:uid="{00000000-0005-0000-0000-00001C3A0000}"/>
    <cellStyle name="Normal 5 9 2 2 2 3 2" xfId="15734" xr:uid="{00000000-0005-0000-0000-00001D3A0000}"/>
    <cellStyle name="Normal 5 9 2 2 2 4" xfId="15735" xr:uid="{00000000-0005-0000-0000-00001E3A0000}"/>
    <cellStyle name="Normal 5 9 2 2 3" xfId="15736" xr:uid="{00000000-0005-0000-0000-00001F3A0000}"/>
    <cellStyle name="Normal 5 9 2 2 3 2" xfId="15737" xr:uid="{00000000-0005-0000-0000-0000203A0000}"/>
    <cellStyle name="Normal 5 9 2 2 3 3" xfId="15738" xr:uid="{00000000-0005-0000-0000-0000213A0000}"/>
    <cellStyle name="Normal 5 9 2 2 4" xfId="15739" xr:uid="{00000000-0005-0000-0000-0000223A0000}"/>
    <cellStyle name="Normal 5 9 2 2 4 2" xfId="15740" xr:uid="{00000000-0005-0000-0000-0000233A0000}"/>
    <cellStyle name="Normal 5 9 2 2 5" xfId="15741" xr:uid="{00000000-0005-0000-0000-0000243A0000}"/>
    <cellStyle name="Normal 5 9 2 3" xfId="15742" xr:uid="{00000000-0005-0000-0000-0000253A0000}"/>
    <cellStyle name="Normal 5 9 2 3 2" xfId="15743" xr:uid="{00000000-0005-0000-0000-0000263A0000}"/>
    <cellStyle name="Normal 5 9 2 3 2 2" xfId="15744" xr:uid="{00000000-0005-0000-0000-0000273A0000}"/>
    <cellStyle name="Normal 5 9 2 3 2 3" xfId="15745" xr:uid="{00000000-0005-0000-0000-0000283A0000}"/>
    <cellStyle name="Normal 5 9 2 3 3" xfId="15746" xr:uid="{00000000-0005-0000-0000-0000293A0000}"/>
    <cellStyle name="Normal 5 9 2 3 3 2" xfId="15747" xr:uid="{00000000-0005-0000-0000-00002A3A0000}"/>
    <cellStyle name="Normal 5 9 2 3 4" xfId="15748" xr:uid="{00000000-0005-0000-0000-00002B3A0000}"/>
    <cellStyle name="Normal 5 9 2 4" xfId="15749" xr:uid="{00000000-0005-0000-0000-00002C3A0000}"/>
    <cellStyle name="Normal 5 9 2 5" xfId="15750" xr:uid="{00000000-0005-0000-0000-00002D3A0000}"/>
    <cellStyle name="Normal 5 9 2 6" xfId="15751" xr:uid="{00000000-0005-0000-0000-00002E3A0000}"/>
    <cellStyle name="Normal 5 9 3" xfId="15752" xr:uid="{00000000-0005-0000-0000-00002F3A0000}"/>
    <cellStyle name="Normal 5 9 3 2" xfId="15753" xr:uid="{00000000-0005-0000-0000-0000303A0000}"/>
    <cellStyle name="Normal 5 9 3 2 2" xfId="15754" xr:uid="{00000000-0005-0000-0000-0000313A0000}"/>
    <cellStyle name="Normal 5 9 3 2 3" xfId="15755" xr:uid="{00000000-0005-0000-0000-0000323A0000}"/>
    <cellStyle name="Normal 5 9 3 3" xfId="15756" xr:uid="{00000000-0005-0000-0000-0000333A0000}"/>
    <cellStyle name="Normal 5 9 3 4" xfId="15757" xr:uid="{00000000-0005-0000-0000-0000343A0000}"/>
    <cellStyle name="Normal 5 9 3 5" xfId="15758" xr:uid="{00000000-0005-0000-0000-0000353A0000}"/>
    <cellStyle name="Normal 5 9 3 6" xfId="15759" xr:uid="{00000000-0005-0000-0000-0000363A0000}"/>
    <cellStyle name="Normal 5 9 4" xfId="15760" xr:uid="{00000000-0005-0000-0000-0000373A0000}"/>
    <cellStyle name="Normal 5 9 4 2" xfId="15761" xr:uid="{00000000-0005-0000-0000-0000383A0000}"/>
    <cellStyle name="Normal 5 9 4 2 2" xfId="15762" xr:uid="{00000000-0005-0000-0000-0000393A0000}"/>
    <cellStyle name="Normal 5 9 4 2 3" xfId="15763" xr:uid="{00000000-0005-0000-0000-00003A3A0000}"/>
    <cellStyle name="Normal 5 9 4 3" xfId="15764" xr:uid="{00000000-0005-0000-0000-00003B3A0000}"/>
    <cellStyle name="Normal 5 9 4 3 2" xfId="15765" xr:uid="{00000000-0005-0000-0000-00003C3A0000}"/>
    <cellStyle name="Normal 5 9 4 4" xfId="15766" xr:uid="{00000000-0005-0000-0000-00003D3A0000}"/>
    <cellStyle name="Normal 5 9 5" xfId="15767" xr:uid="{00000000-0005-0000-0000-00003E3A0000}"/>
    <cellStyle name="Normal 5 9 5 2" xfId="15768" xr:uid="{00000000-0005-0000-0000-00003F3A0000}"/>
    <cellStyle name="Normal 5 9 5 3" xfId="15769" xr:uid="{00000000-0005-0000-0000-0000403A0000}"/>
    <cellStyle name="Normal 5 9 6" xfId="15770" xr:uid="{00000000-0005-0000-0000-0000413A0000}"/>
    <cellStyle name="Normal 5 9 7" xfId="15771" xr:uid="{00000000-0005-0000-0000-0000423A0000}"/>
    <cellStyle name="Normal 5 9 8" xfId="15772" xr:uid="{00000000-0005-0000-0000-0000433A0000}"/>
    <cellStyle name="Normal 5_Commitments" xfId="15773" xr:uid="{00000000-0005-0000-0000-0000443A0000}"/>
    <cellStyle name="Normal 50" xfId="2515" xr:uid="{00000000-0005-0000-0000-00009A090000}"/>
    <cellStyle name="Normal 50 2" xfId="15774" xr:uid="{00000000-0005-0000-0000-0000463A0000}"/>
    <cellStyle name="Normal 50 2 2" xfId="15775" xr:uid="{00000000-0005-0000-0000-0000473A0000}"/>
    <cellStyle name="Normal 50 3" xfId="15776" xr:uid="{00000000-0005-0000-0000-0000483A0000}"/>
    <cellStyle name="Normal 50 4" xfId="15777" xr:uid="{00000000-0005-0000-0000-0000493A0000}"/>
    <cellStyle name="Normal 50 5" xfId="15778" xr:uid="{00000000-0005-0000-0000-00004A3A0000}"/>
    <cellStyle name="Normal 50 6" xfId="5339" xr:uid="{00000000-0005-0000-0000-0000453A0000}"/>
    <cellStyle name="Normal 51" xfId="5338" xr:uid="{00000000-0005-0000-0000-00004B3A0000}"/>
    <cellStyle name="Normal 51 2" xfId="15779" xr:uid="{00000000-0005-0000-0000-00004C3A0000}"/>
    <cellStyle name="Normal 51 2 2" xfId="15780" xr:uid="{00000000-0005-0000-0000-00004D3A0000}"/>
    <cellStyle name="Normal 51 3" xfId="40" xr:uid="{00000000-0005-0000-0000-00002C000000}"/>
    <cellStyle name="Normal 51 3 2" xfId="142" xr:uid="{00000000-0005-0000-0000-00002C000000}"/>
    <cellStyle name="Normal 51 3 3" xfId="15781" xr:uid="{00000000-0005-0000-0000-00004E3A0000}"/>
    <cellStyle name="Normal 51 4" xfId="15782" xr:uid="{00000000-0005-0000-0000-00004F3A0000}"/>
    <cellStyle name="Normal 51 5" xfId="15783" xr:uid="{00000000-0005-0000-0000-0000503A0000}"/>
    <cellStyle name="Normal 51 6" xfId="15784" xr:uid="{00000000-0005-0000-0000-0000513A0000}"/>
    <cellStyle name="Normal 51 7" xfId="15785" xr:uid="{00000000-0005-0000-0000-0000523A0000}"/>
    <cellStyle name="Normal 52" xfId="5295" xr:uid="{00000000-0005-0000-0000-0000533A0000}"/>
    <cellStyle name="Normal 52 2" xfId="5293" xr:uid="{00000000-0005-0000-0000-0000543A0000}"/>
    <cellStyle name="Normal 52 3" xfId="41" xr:uid="{00000000-0005-0000-0000-00002D000000}"/>
    <cellStyle name="Normal 52 3 2" xfId="143" xr:uid="{00000000-0005-0000-0000-00002D000000}"/>
    <cellStyle name="Normal 52 4" xfId="15786" xr:uid="{00000000-0005-0000-0000-0000563A0000}"/>
    <cellStyle name="Normal 52 5" xfId="15787" xr:uid="{00000000-0005-0000-0000-0000573A0000}"/>
    <cellStyle name="Normal 53" xfId="2516" xr:uid="{00000000-0005-0000-0000-00009B090000}"/>
    <cellStyle name="Normal 53 2" xfId="15788" xr:uid="{00000000-0005-0000-0000-0000593A0000}"/>
    <cellStyle name="Normal 53 2 2" xfId="15789" xr:uid="{00000000-0005-0000-0000-00005A3A0000}"/>
    <cellStyle name="Normal 53 3" xfId="15790" xr:uid="{00000000-0005-0000-0000-00005B3A0000}"/>
    <cellStyle name="Normal 53 4" xfId="15791" xr:uid="{00000000-0005-0000-0000-00005C3A0000}"/>
    <cellStyle name="Normal 53 5" xfId="15792" xr:uid="{00000000-0005-0000-0000-00005D3A0000}"/>
    <cellStyle name="Normal 53 6" xfId="20118" xr:uid="{00000000-0005-0000-0000-00005E3A0000}"/>
    <cellStyle name="Normal 53 7" xfId="5290" xr:uid="{00000000-0005-0000-0000-0000583A0000}"/>
    <cellStyle name="Normal 54" xfId="15793" xr:uid="{00000000-0005-0000-0000-00005F3A0000}"/>
    <cellStyle name="Normal 54 2" xfId="15794" xr:uid="{00000000-0005-0000-0000-0000603A0000}"/>
    <cellStyle name="Normal 54 3" xfId="42" xr:uid="{00000000-0005-0000-0000-00002E000000}"/>
    <cellStyle name="Normal 54 3 2" xfId="144" xr:uid="{00000000-0005-0000-0000-00002E000000}"/>
    <cellStyle name="Normal 54 3 3" xfId="15795" xr:uid="{00000000-0005-0000-0000-0000613A0000}"/>
    <cellStyle name="Normal 54 4" xfId="15796" xr:uid="{00000000-0005-0000-0000-0000623A0000}"/>
    <cellStyle name="Normal 55" xfId="15797" xr:uid="{00000000-0005-0000-0000-0000633A0000}"/>
    <cellStyle name="Normal 55 2" xfId="15798" xr:uid="{00000000-0005-0000-0000-0000643A0000}"/>
    <cellStyle name="Normal 55 3" xfId="29" xr:uid="{00000000-0005-0000-0000-00002F000000}"/>
    <cellStyle name="Normal 55 3 2" xfId="131" xr:uid="{00000000-0005-0000-0000-00002F000000}"/>
    <cellStyle name="Normal 55 3 3" xfId="15799" xr:uid="{00000000-0005-0000-0000-0000653A0000}"/>
    <cellStyle name="Normal 56" xfId="2517" xr:uid="{00000000-0005-0000-0000-00009C090000}"/>
    <cellStyle name="Normal 56 2" xfId="15801" xr:uid="{00000000-0005-0000-0000-0000673A0000}"/>
    <cellStyle name="Normal 56 2 2" xfId="15802" xr:uid="{00000000-0005-0000-0000-0000683A0000}"/>
    <cellStyle name="Normal 56 3" xfId="15803" xr:uid="{00000000-0005-0000-0000-0000693A0000}"/>
    <cellStyle name="Normal 56 4" xfId="15804" xr:uid="{00000000-0005-0000-0000-00006A3A0000}"/>
    <cellStyle name="Normal 56 5" xfId="15805" xr:uid="{00000000-0005-0000-0000-00006B3A0000}"/>
    <cellStyle name="Normal 56 6" xfId="15800" xr:uid="{00000000-0005-0000-0000-0000663A0000}"/>
    <cellStyle name="Normal 57" xfId="15806" xr:uid="{00000000-0005-0000-0000-00006C3A0000}"/>
    <cellStyle name="Normal 57 2" xfId="15807" xr:uid="{00000000-0005-0000-0000-00006D3A0000}"/>
    <cellStyle name="Normal 57 3" xfId="43" xr:uid="{00000000-0005-0000-0000-000030000000}"/>
    <cellStyle name="Normal 57 3 2" xfId="145" xr:uid="{00000000-0005-0000-0000-000030000000}"/>
    <cellStyle name="Normal 57 3 3" xfId="15808" xr:uid="{00000000-0005-0000-0000-00006E3A0000}"/>
    <cellStyle name="Normal 58" xfId="15809" xr:uid="{00000000-0005-0000-0000-00006F3A0000}"/>
    <cellStyle name="Normal 58 2" xfId="15810" xr:uid="{00000000-0005-0000-0000-0000703A0000}"/>
    <cellStyle name="Normal 58 3" xfId="44" xr:uid="{00000000-0005-0000-0000-000031000000}"/>
    <cellStyle name="Normal 58 3 2" xfId="146" xr:uid="{00000000-0005-0000-0000-000031000000}"/>
    <cellStyle name="Normal 58 3 3" xfId="15811" xr:uid="{00000000-0005-0000-0000-0000713A0000}"/>
    <cellStyle name="Normal 59" xfId="2518" xr:uid="{00000000-0005-0000-0000-00009D090000}"/>
    <cellStyle name="Normal 59 2" xfId="15813" xr:uid="{00000000-0005-0000-0000-0000733A0000}"/>
    <cellStyle name="Normal 59 2 2" xfId="15814" xr:uid="{00000000-0005-0000-0000-0000743A0000}"/>
    <cellStyle name="Normal 59 3" xfId="15815" xr:uid="{00000000-0005-0000-0000-0000753A0000}"/>
    <cellStyle name="Normal 59 4" xfId="15816" xr:uid="{00000000-0005-0000-0000-0000763A0000}"/>
    <cellStyle name="Normal 59 5" xfId="15817" xr:uid="{00000000-0005-0000-0000-0000773A0000}"/>
    <cellStyle name="Normal 59 6" xfId="15812" xr:uid="{00000000-0005-0000-0000-0000723A0000}"/>
    <cellStyle name="Normal 6" xfId="2519" xr:uid="{00000000-0005-0000-0000-00009E090000}"/>
    <cellStyle name="Normal 6 2" xfId="5336" xr:uid="{00000000-0005-0000-0000-0000793A0000}"/>
    <cellStyle name="Normal 6 2 2" xfId="15818" xr:uid="{00000000-0005-0000-0000-00007A3A0000}"/>
    <cellStyle name="Normal 6 2 2 2" xfId="15819" xr:uid="{00000000-0005-0000-0000-00007B3A0000}"/>
    <cellStyle name="Normal 6 2 2 3" xfId="15820" xr:uid="{00000000-0005-0000-0000-00007C3A0000}"/>
    <cellStyle name="Normal 6 2 2 4" xfId="15821" xr:uid="{00000000-0005-0000-0000-00007D3A0000}"/>
    <cellStyle name="Normal 6 2 3" xfId="15822" xr:uid="{00000000-0005-0000-0000-00007E3A0000}"/>
    <cellStyle name="Normal 6 2 3 2" xfId="15823" xr:uid="{00000000-0005-0000-0000-00007F3A0000}"/>
    <cellStyle name="Normal 6 2 3 2 2" xfId="15824" xr:uid="{00000000-0005-0000-0000-0000803A0000}"/>
    <cellStyle name="Normal 6 2 3 2 3" xfId="15825" xr:uid="{00000000-0005-0000-0000-0000813A0000}"/>
    <cellStyle name="Normal 6 2 3 3" xfId="15826" xr:uid="{00000000-0005-0000-0000-0000823A0000}"/>
    <cellStyle name="Normal 6 2 3 3 2" xfId="15827" xr:uid="{00000000-0005-0000-0000-0000833A0000}"/>
    <cellStyle name="Normal 6 2 3 4" xfId="15828" xr:uid="{00000000-0005-0000-0000-0000843A0000}"/>
    <cellStyle name="Normal 6 2 4" xfId="15829" xr:uid="{00000000-0005-0000-0000-0000853A0000}"/>
    <cellStyle name="Normal 6 2 4 2" xfId="15830" xr:uid="{00000000-0005-0000-0000-0000863A0000}"/>
    <cellStyle name="Normal 6 2 4 3" xfId="15831" xr:uid="{00000000-0005-0000-0000-0000873A0000}"/>
    <cellStyle name="Normal 6 2 5" xfId="15832" xr:uid="{00000000-0005-0000-0000-0000883A0000}"/>
    <cellStyle name="Normal 6 2 5 2" xfId="15833" xr:uid="{00000000-0005-0000-0000-0000893A0000}"/>
    <cellStyle name="Normal 6 2 6" xfId="15834" xr:uid="{00000000-0005-0000-0000-00008A3A0000}"/>
    <cellStyle name="Normal 6 2 7" xfId="15835" xr:uid="{00000000-0005-0000-0000-00008B3A0000}"/>
    <cellStyle name="Normal 6 3" xfId="15836" xr:uid="{00000000-0005-0000-0000-00008C3A0000}"/>
    <cellStyle name="Normal 6 3 2" xfId="15837" xr:uid="{00000000-0005-0000-0000-00008D3A0000}"/>
    <cellStyle name="Normal 6 3 2 2" xfId="15838" xr:uid="{00000000-0005-0000-0000-00008E3A0000}"/>
    <cellStyle name="Normal 6 3 2 2 2" xfId="15839" xr:uid="{00000000-0005-0000-0000-00008F3A0000}"/>
    <cellStyle name="Normal 6 3 2 2 3" xfId="15840" xr:uid="{00000000-0005-0000-0000-0000903A0000}"/>
    <cellStyle name="Normal 6 3 2 3" xfId="15841" xr:uid="{00000000-0005-0000-0000-0000913A0000}"/>
    <cellStyle name="Normal 6 3 2 3 2" xfId="15842" xr:uid="{00000000-0005-0000-0000-0000923A0000}"/>
    <cellStyle name="Normal 6 3 2 4" xfId="15843" xr:uid="{00000000-0005-0000-0000-0000933A0000}"/>
    <cellStyle name="Normal 6 3 3" xfId="15844" xr:uid="{00000000-0005-0000-0000-0000943A0000}"/>
    <cellStyle name="Normal 6 3 3 2" xfId="15845" xr:uid="{00000000-0005-0000-0000-0000953A0000}"/>
    <cellStyle name="Normal 6 3 3 3" xfId="15846" xr:uid="{00000000-0005-0000-0000-0000963A0000}"/>
    <cellStyle name="Normal 6 3 4" xfId="15847" xr:uid="{00000000-0005-0000-0000-0000973A0000}"/>
    <cellStyle name="Normal 6 3 4 2" xfId="15848" xr:uid="{00000000-0005-0000-0000-0000983A0000}"/>
    <cellStyle name="Normal 6 3 5" xfId="15849" xr:uid="{00000000-0005-0000-0000-0000993A0000}"/>
    <cellStyle name="Normal 6 4" xfId="15850" xr:uid="{00000000-0005-0000-0000-00009A3A0000}"/>
    <cellStyle name="Normal 6 4 2" xfId="15851" xr:uid="{00000000-0005-0000-0000-00009B3A0000}"/>
    <cellStyle name="Normal 6 4 2 2" xfId="15852" xr:uid="{00000000-0005-0000-0000-00009C3A0000}"/>
    <cellStyle name="Normal 6 4 2 3" xfId="15853" xr:uid="{00000000-0005-0000-0000-00009D3A0000}"/>
    <cellStyle name="Normal 6 4 3" xfId="15854" xr:uid="{00000000-0005-0000-0000-00009E3A0000}"/>
    <cellStyle name="Normal 6 4 4" xfId="15855" xr:uid="{00000000-0005-0000-0000-00009F3A0000}"/>
    <cellStyle name="Normal 6 4 5" xfId="15856" xr:uid="{00000000-0005-0000-0000-0000A03A0000}"/>
    <cellStyle name="Normal 6 4 6" xfId="15857" xr:uid="{00000000-0005-0000-0000-0000A13A0000}"/>
    <cellStyle name="Normal 6 5" xfId="15858" xr:uid="{00000000-0005-0000-0000-0000A23A0000}"/>
    <cellStyle name="Normal 6 5 2" xfId="15859" xr:uid="{00000000-0005-0000-0000-0000A33A0000}"/>
    <cellStyle name="Normal 6 5 2 2" xfId="15860" xr:uid="{00000000-0005-0000-0000-0000A43A0000}"/>
    <cellStyle name="Normal 6 5 3" xfId="15861" xr:uid="{00000000-0005-0000-0000-0000A53A0000}"/>
    <cellStyle name="Normal 6 6" xfId="15862" xr:uid="{00000000-0005-0000-0000-0000A63A0000}"/>
    <cellStyle name="Normal 6 6 2" xfId="15863" xr:uid="{00000000-0005-0000-0000-0000A73A0000}"/>
    <cellStyle name="Normal 6 7" xfId="15864" xr:uid="{00000000-0005-0000-0000-0000A83A0000}"/>
    <cellStyle name="Normal 6 8" xfId="5337" xr:uid="{00000000-0005-0000-0000-0000783A0000}"/>
    <cellStyle name="Normal 60" xfId="15865" xr:uid="{00000000-0005-0000-0000-0000A93A0000}"/>
    <cellStyle name="Normal 60 2" xfId="15866" xr:uid="{00000000-0005-0000-0000-0000AA3A0000}"/>
    <cellStyle name="Normal 60 3" xfId="45" xr:uid="{00000000-0005-0000-0000-000032000000}"/>
    <cellStyle name="Normal 60 3 2" xfId="147" xr:uid="{00000000-0005-0000-0000-000032000000}"/>
    <cellStyle name="Normal 60 3 3" xfId="15867" xr:uid="{00000000-0005-0000-0000-0000AB3A0000}"/>
    <cellStyle name="Normal 61" xfId="15868" xr:uid="{00000000-0005-0000-0000-0000AC3A0000}"/>
    <cellStyle name="Normal 61 2" xfId="15869" xr:uid="{00000000-0005-0000-0000-0000AD3A0000}"/>
    <cellStyle name="Normal 61 3" xfId="31" xr:uid="{00000000-0005-0000-0000-000033000000}"/>
    <cellStyle name="Normal 61 3 2" xfId="133" xr:uid="{00000000-0005-0000-0000-000033000000}"/>
    <cellStyle name="Normal 62" xfId="2520" xr:uid="{00000000-0005-0000-0000-00009F090000}"/>
    <cellStyle name="Normal 62 2" xfId="15871" xr:uid="{00000000-0005-0000-0000-0000AF3A0000}"/>
    <cellStyle name="Normal 62 2 2" xfId="15872" xr:uid="{00000000-0005-0000-0000-0000B03A0000}"/>
    <cellStyle name="Normal 62 3" xfId="15873" xr:uid="{00000000-0005-0000-0000-0000B13A0000}"/>
    <cellStyle name="Normal 62 4" xfId="15874" xr:uid="{00000000-0005-0000-0000-0000B23A0000}"/>
    <cellStyle name="Normal 62 5" xfId="15875" xr:uid="{00000000-0005-0000-0000-0000B33A0000}"/>
    <cellStyle name="Normal 62 6" xfId="15870" xr:uid="{00000000-0005-0000-0000-0000AE3A0000}"/>
    <cellStyle name="Normal 63" xfId="15876" xr:uid="{00000000-0005-0000-0000-0000B43A0000}"/>
    <cellStyle name="Normal 63 2" xfId="15877" xr:uid="{00000000-0005-0000-0000-0000B53A0000}"/>
    <cellStyle name="Normal 64" xfId="15878" xr:uid="{00000000-0005-0000-0000-0000B63A0000}"/>
    <cellStyle name="Normal 64 2" xfId="15879" xr:uid="{00000000-0005-0000-0000-0000B73A0000}"/>
    <cellStyle name="Normal 65" xfId="15880" xr:uid="{00000000-0005-0000-0000-0000B83A0000}"/>
    <cellStyle name="Normal 65 2" xfId="15881" xr:uid="{00000000-0005-0000-0000-0000B93A0000}"/>
    <cellStyle name="Normal 66" xfId="15882" xr:uid="{00000000-0005-0000-0000-0000BA3A0000}"/>
    <cellStyle name="Normal 66 2" xfId="15883" xr:uid="{00000000-0005-0000-0000-0000BB3A0000}"/>
    <cellStyle name="Normal 67" xfId="15884" xr:uid="{00000000-0005-0000-0000-0000BC3A0000}"/>
    <cellStyle name="Normal 67 2" xfId="15885" xr:uid="{00000000-0005-0000-0000-0000BD3A0000}"/>
    <cellStyle name="Normal 68" xfId="15886" xr:uid="{00000000-0005-0000-0000-0000BE3A0000}"/>
    <cellStyle name="Normal 68 2" xfId="15887" xr:uid="{00000000-0005-0000-0000-0000BF3A0000}"/>
    <cellStyle name="Normal 69" xfId="15888" xr:uid="{00000000-0005-0000-0000-0000C03A0000}"/>
    <cellStyle name="Normal 69 2" xfId="15889" xr:uid="{00000000-0005-0000-0000-0000C13A0000}"/>
    <cellStyle name="Normal 7" xfId="2521" xr:uid="{00000000-0005-0000-0000-0000A0090000}"/>
    <cellStyle name="Normal 7 10" xfId="2522" xr:uid="{00000000-0005-0000-0000-0000A1090000}"/>
    <cellStyle name="Normal 7 10 2" xfId="15890" xr:uid="{00000000-0005-0000-0000-0000C43A0000}"/>
    <cellStyle name="Normal 7 10 3" xfId="15891" xr:uid="{00000000-0005-0000-0000-0000C53A0000}"/>
    <cellStyle name="Normal 7 11" xfId="2523" xr:uid="{00000000-0005-0000-0000-0000A2090000}"/>
    <cellStyle name="Normal 7 11 2" xfId="15892" xr:uid="{00000000-0005-0000-0000-0000C73A0000}"/>
    <cellStyle name="Normal 7 11 3" xfId="15893" xr:uid="{00000000-0005-0000-0000-0000C83A0000}"/>
    <cellStyle name="Normal 7 12" xfId="2524" xr:uid="{00000000-0005-0000-0000-0000A3090000}"/>
    <cellStyle name="Normal 7 12 2" xfId="15894" xr:uid="{00000000-0005-0000-0000-0000CA3A0000}"/>
    <cellStyle name="Normal 7 12 3" xfId="15895" xr:uid="{00000000-0005-0000-0000-0000CB3A0000}"/>
    <cellStyle name="Normal 7 13" xfId="2525" xr:uid="{00000000-0005-0000-0000-0000A4090000}"/>
    <cellStyle name="Normal 7 13 2" xfId="15897" xr:uid="{00000000-0005-0000-0000-0000CD3A0000}"/>
    <cellStyle name="Normal 7 13 3" xfId="15898" xr:uid="{00000000-0005-0000-0000-0000CE3A0000}"/>
    <cellStyle name="Normal 7 14" xfId="2526" xr:uid="{00000000-0005-0000-0000-0000A5090000}"/>
    <cellStyle name="Normal 7 14 2" xfId="15899" xr:uid="{00000000-0005-0000-0000-0000D03A0000}"/>
    <cellStyle name="Normal 7 14 3" xfId="15900" xr:uid="{00000000-0005-0000-0000-0000D13A0000}"/>
    <cellStyle name="Normal 7 15" xfId="2527" xr:uid="{00000000-0005-0000-0000-0000A6090000}"/>
    <cellStyle name="Normal 7 15 2" xfId="15901" xr:uid="{00000000-0005-0000-0000-0000D33A0000}"/>
    <cellStyle name="Normal 7 15 3" xfId="15902" xr:uid="{00000000-0005-0000-0000-0000D43A0000}"/>
    <cellStyle name="Normal 7 16" xfId="2528" xr:uid="{00000000-0005-0000-0000-0000A7090000}"/>
    <cellStyle name="Normal 7 16 2" xfId="15904" xr:uid="{00000000-0005-0000-0000-0000D63A0000}"/>
    <cellStyle name="Normal 7 16 3" xfId="15905" xr:uid="{00000000-0005-0000-0000-0000D73A0000}"/>
    <cellStyle name="Normal 7 17" xfId="2529" xr:uid="{00000000-0005-0000-0000-0000A8090000}"/>
    <cellStyle name="Normal 7 17 2" xfId="15907" xr:uid="{00000000-0005-0000-0000-0000D93A0000}"/>
    <cellStyle name="Normal 7 17 3" xfId="15908" xr:uid="{00000000-0005-0000-0000-0000DA3A0000}"/>
    <cellStyle name="Normal 7 18" xfId="2530" xr:uid="{00000000-0005-0000-0000-0000A9090000}"/>
    <cellStyle name="Normal 7 18 2" xfId="15910" xr:uid="{00000000-0005-0000-0000-0000DC3A0000}"/>
    <cellStyle name="Normal 7 18 3" xfId="15911" xr:uid="{00000000-0005-0000-0000-0000DD3A0000}"/>
    <cellStyle name="Normal 7 19" xfId="2531" xr:uid="{00000000-0005-0000-0000-0000AA090000}"/>
    <cellStyle name="Normal 7 19 2" xfId="15912" xr:uid="{00000000-0005-0000-0000-0000DF3A0000}"/>
    <cellStyle name="Normal 7 19 3" xfId="15913" xr:uid="{00000000-0005-0000-0000-0000E03A0000}"/>
    <cellStyle name="Normal 7 2" xfId="2532" xr:uid="{00000000-0005-0000-0000-0000AB090000}"/>
    <cellStyle name="Normal 7 2 10" xfId="2533" xr:uid="{00000000-0005-0000-0000-0000AC090000}"/>
    <cellStyle name="Normal 7 2 10 2" xfId="15915" xr:uid="{00000000-0005-0000-0000-0000E33A0000}"/>
    <cellStyle name="Normal 7 2 10 3" xfId="15916" xr:uid="{00000000-0005-0000-0000-0000E43A0000}"/>
    <cellStyle name="Normal 7 2 11" xfId="2534" xr:uid="{00000000-0005-0000-0000-0000AD090000}"/>
    <cellStyle name="Normal 7 2 11 2" xfId="15918" xr:uid="{00000000-0005-0000-0000-0000E63A0000}"/>
    <cellStyle name="Normal 7 2 11 3" xfId="15919" xr:uid="{00000000-0005-0000-0000-0000E73A0000}"/>
    <cellStyle name="Normal 7 2 12" xfId="2535" xr:uid="{00000000-0005-0000-0000-0000AE090000}"/>
    <cellStyle name="Normal 7 2 12 2" xfId="15920" xr:uid="{00000000-0005-0000-0000-0000E93A0000}"/>
    <cellStyle name="Normal 7 2 12 3" xfId="15921" xr:uid="{00000000-0005-0000-0000-0000EA3A0000}"/>
    <cellStyle name="Normal 7 2 13" xfId="2536" xr:uid="{00000000-0005-0000-0000-0000AF090000}"/>
    <cellStyle name="Normal 7 2 13 2" xfId="15923" xr:uid="{00000000-0005-0000-0000-0000EC3A0000}"/>
    <cellStyle name="Normal 7 2 13 3" xfId="15924" xr:uid="{00000000-0005-0000-0000-0000ED3A0000}"/>
    <cellStyle name="Normal 7 2 14" xfId="2537" xr:uid="{00000000-0005-0000-0000-0000B0090000}"/>
    <cellStyle name="Normal 7 2 14 2" xfId="15925" xr:uid="{00000000-0005-0000-0000-0000EF3A0000}"/>
    <cellStyle name="Normal 7 2 14 3" xfId="15926" xr:uid="{00000000-0005-0000-0000-0000F03A0000}"/>
    <cellStyle name="Normal 7 2 15" xfId="2538" xr:uid="{00000000-0005-0000-0000-0000B1090000}"/>
    <cellStyle name="Normal 7 2 15 2" xfId="15927" xr:uid="{00000000-0005-0000-0000-0000F23A0000}"/>
    <cellStyle name="Normal 7 2 15 3" xfId="15928" xr:uid="{00000000-0005-0000-0000-0000F33A0000}"/>
    <cellStyle name="Normal 7 2 16" xfId="2539" xr:uid="{00000000-0005-0000-0000-0000B2090000}"/>
    <cellStyle name="Normal 7 2 16 2" xfId="15929" xr:uid="{00000000-0005-0000-0000-0000F53A0000}"/>
    <cellStyle name="Normal 7 2 16 3" xfId="15930" xr:uid="{00000000-0005-0000-0000-0000F63A0000}"/>
    <cellStyle name="Normal 7 2 17" xfId="2540" xr:uid="{00000000-0005-0000-0000-0000B3090000}"/>
    <cellStyle name="Normal 7 2 17 2" xfId="15931" xr:uid="{00000000-0005-0000-0000-0000F83A0000}"/>
    <cellStyle name="Normal 7 2 17 3" xfId="15932" xr:uid="{00000000-0005-0000-0000-0000F93A0000}"/>
    <cellStyle name="Normal 7 2 18" xfId="2541" xr:uid="{00000000-0005-0000-0000-0000B4090000}"/>
    <cellStyle name="Normal 7 2 18 2" xfId="15933" xr:uid="{00000000-0005-0000-0000-0000FB3A0000}"/>
    <cellStyle name="Normal 7 2 18 3" xfId="15934" xr:uid="{00000000-0005-0000-0000-0000FC3A0000}"/>
    <cellStyle name="Normal 7 2 19" xfId="2542" xr:uid="{00000000-0005-0000-0000-0000B5090000}"/>
    <cellStyle name="Normal 7 2 19 2" xfId="15935" xr:uid="{00000000-0005-0000-0000-0000FE3A0000}"/>
    <cellStyle name="Normal 7 2 19 3" xfId="15936" xr:uid="{00000000-0005-0000-0000-0000FF3A0000}"/>
    <cellStyle name="Normal 7 2 2" xfId="2543" xr:uid="{00000000-0005-0000-0000-0000B6090000}"/>
    <cellStyle name="Normal 7 2 2 10" xfId="15937" xr:uid="{00000000-0005-0000-0000-0000013B0000}"/>
    <cellStyle name="Normal 7 2 2 11" xfId="15938" xr:uid="{00000000-0005-0000-0000-0000023B0000}"/>
    <cellStyle name="Normal 7 2 2 2" xfId="15939" xr:uid="{00000000-0005-0000-0000-0000033B0000}"/>
    <cellStyle name="Normal 7 2 2 2 10" xfId="15940" xr:uid="{00000000-0005-0000-0000-0000043B0000}"/>
    <cellStyle name="Normal 7 2 2 2 2" xfId="15941" xr:uid="{00000000-0005-0000-0000-0000053B0000}"/>
    <cellStyle name="Normal 7 2 2 2 2 2" xfId="15942" xr:uid="{00000000-0005-0000-0000-0000063B0000}"/>
    <cellStyle name="Normal 7 2 2 2 2 2 2" xfId="15943" xr:uid="{00000000-0005-0000-0000-0000073B0000}"/>
    <cellStyle name="Normal 7 2 2 2 2 2 2 2" xfId="15944" xr:uid="{00000000-0005-0000-0000-0000083B0000}"/>
    <cellStyle name="Normal 7 2 2 2 2 2 2 2 2" xfId="15945" xr:uid="{00000000-0005-0000-0000-0000093B0000}"/>
    <cellStyle name="Normal 7 2 2 2 2 2 2 2 3" xfId="15946" xr:uid="{00000000-0005-0000-0000-00000A3B0000}"/>
    <cellStyle name="Normal 7 2 2 2 2 2 2 3" xfId="15947" xr:uid="{00000000-0005-0000-0000-00000B3B0000}"/>
    <cellStyle name="Normal 7 2 2 2 2 2 2 4" xfId="15948" xr:uid="{00000000-0005-0000-0000-00000C3B0000}"/>
    <cellStyle name="Normal 7 2 2 2 2 2 2 5" xfId="15949" xr:uid="{00000000-0005-0000-0000-00000D3B0000}"/>
    <cellStyle name="Normal 7 2 2 2 2 2 2 6" xfId="15950" xr:uid="{00000000-0005-0000-0000-00000E3B0000}"/>
    <cellStyle name="Normal 7 2 2 2 2 2 3" xfId="15951" xr:uid="{00000000-0005-0000-0000-00000F3B0000}"/>
    <cellStyle name="Normal 7 2 2 2 2 2 3 2" xfId="15952" xr:uid="{00000000-0005-0000-0000-0000103B0000}"/>
    <cellStyle name="Normal 7 2 2 2 2 2 3 2 2" xfId="15953" xr:uid="{00000000-0005-0000-0000-0000113B0000}"/>
    <cellStyle name="Normal 7 2 2 2 2 2 3 2 3" xfId="15954" xr:uid="{00000000-0005-0000-0000-0000123B0000}"/>
    <cellStyle name="Normal 7 2 2 2 2 2 3 3" xfId="15955" xr:uid="{00000000-0005-0000-0000-0000133B0000}"/>
    <cellStyle name="Normal 7 2 2 2 2 2 3 3 2" xfId="15956" xr:uid="{00000000-0005-0000-0000-0000143B0000}"/>
    <cellStyle name="Normal 7 2 2 2 2 2 3 4" xfId="15957" xr:uid="{00000000-0005-0000-0000-0000153B0000}"/>
    <cellStyle name="Normal 7 2 2 2 2 2 4" xfId="15958" xr:uid="{00000000-0005-0000-0000-0000163B0000}"/>
    <cellStyle name="Normal 7 2 2 2 2 2 4 2" xfId="15959" xr:uid="{00000000-0005-0000-0000-0000173B0000}"/>
    <cellStyle name="Normal 7 2 2 2 2 2 4 3" xfId="15960" xr:uid="{00000000-0005-0000-0000-0000183B0000}"/>
    <cellStyle name="Normal 7 2 2 2 2 2 5" xfId="15961" xr:uid="{00000000-0005-0000-0000-0000193B0000}"/>
    <cellStyle name="Normal 7 2 2 2 2 2 6" xfId="15962" xr:uid="{00000000-0005-0000-0000-00001A3B0000}"/>
    <cellStyle name="Normal 7 2 2 2 2 2 7" xfId="15963" xr:uid="{00000000-0005-0000-0000-00001B3B0000}"/>
    <cellStyle name="Normal 7 2 2 2 2 2 8" xfId="15964" xr:uid="{00000000-0005-0000-0000-00001C3B0000}"/>
    <cellStyle name="Normal 7 2 2 2 2 3" xfId="15965" xr:uid="{00000000-0005-0000-0000-00001D3B0000}"/>
    <cellStyle name="Normal 7 2 2 2 2 3 2" xfId="15966" xr:uid="{00000000-0005-0000-0000-00001E3B0000}"/>
    <cellStyle name="Normal 7 2 2 2 2 3 2 2" xfId="15967" xr:uid="{00000000-0005-0000-0000-00001F3B0000}"/>
    <cellStyle name="Normal 7 2 2 2 2 3 2 3" xfId="15968" xr:uid="{00000000-0005-0000-0000-0000203B0000}"/>
    <cellStyle name="Normal 7 2 2 2 2 3 3" xfId="15969" xr:uid="{00000000-0005-0000-0000-0000213B0000}"/>
    <cellStyle name="Normal 7 2 2 2 2 3 4" xfId="15970" xr:uid="{00000000-0005-0000-0000-0000223B0000}"/>
    <cellStyle name="Normal 7 2 2 2 2 3 5" xfId="15971" xr:uid="{00000000-0005-0000-0000-0000233B0000}"/>
    <cellStyle name="Normal 7 2 2 2 2 3 6" xfId="15972" xr:uid="{00000000-0005-0000-0000-0000243B0000}"/>
    <cellStyle name="Normal 7 2 2 2 2 4" xfId="15973" xr:uid="{00000000-0005-0000-0000-0000253B0000}"/>
    <cellStyle name="Normal 7 2 2 2 2 4 2" xfId="15974" xr:uid="{00000000-0005-0000-0000-0000263B0000}"/>
    <cellStyle name="Normal 7 2 2 2 2 4 2 2" xfId="15975" xr:uid="{00000000-0005-0000-0000-0000273B0000}"/>
    <cellStyle name="Normal 7 2 2 2 2 4 2 3" xfId="15976" xr:uid="{00000000-0005-0000-0000-0000283B0000}"/>
    <cellStyle name="Normal 7 2 2 2 2 4 3" xfId="15977" xr:uid="{00000000-0005-0000-0000-0000293B0000}"/>
    <cellStyle name="Normal 7 2 2 2 2 4 3 2" xfId="15978" xr:uid="{00000000-0005-0000-0000-00002A3B0000}"/>
    <cellStyle name="Normal 7 2 2 2 2 4 4" xfId="15979" xr:uid="{00000000-0005-0000-0000-00002B3B0000}"/>
    <cellStyle name="Normal 7 2 2 2 2 5" xfId="15980" xr:uid="{00000000-0005-0000-0000-00002C3B0000}"/>
    <cellStyle name="Normal 7 2 2 2 2 5 2" xfId="15981" xr:uid="{00000000-0005-0000-0000-00002D3B0000}"/>
    <cellStyle name="Normal 7 2 2 2 2 5 3" xfId="15982" xr:uid="{00000000-0005-0000-0000-00002E3B0000}"/>
    <cellStyle name="Normal 7 2 2 2 2 6" xfId="15983" xr:uid="{00000000-0005-0000-0000-00002F3B0000}"/>
    <cellStyle name="Normal 7 2 2 2 2 7" xfId="15984" xr:uid="{00000000-0005-0000-0000-0000303B0000}"/>
    <cellStyle name="Normal 7 2 2 2 2 8" xfId="15985" xr:uid="{00000000-0005-0000-0000-0000313B0000}"/>
    <cellStyle name="Normal 7 2 2 2 2 9" xfId="15986" xr:uid="{00000000-0005-0000-0000-0000323B0000}"/>
    <cellStyle name="Normal 7 2 2 2 3" xfId="15987" xr:uid="{00000000-0005-0000-0000-0000333B0000}"/>
    <cellStyle name="Normal 7 2 2 2 3 2" xfId="15988" xr:uid="{00000000-0005-0000-0000-0000343B0000}"/>
    <cellStyle name="Normal 7 2 2 2 3 2 2" xfId="15989" xr:uid="{00000000-0005-0000-0000-0000353B0000}"/>
    <cellStyle name="Normal 7 2 2 2 3 2 2 2" xfId="15990" xr:uid="{00000000-0005-0000-0000-0000363B0000}"/>
    <cellStyle name="Normal 7 2 2 2 3 2 2 3" xfId="15991" xr:uid="{00000000-0005-0000-0000-0000373B0000}"/>
    <cellStyle name="Normal 7 2 2 2 3 2 3" xfId="15992" xr:uid="{00000000-0005-0000-0000-0000383B0000}"/>
    <cellStyle name="Normal 7 2 2 2 3 2 4" xfId="15993" xr:uid="{00000000-0005-0000-0000-0000393B0000}"/>
    <cellStyle name="Normal 7 2 2 2 3 2 5" xfId="15994" xr:uid="{00000000-0005-0000-0000-00003A3B0000}"/>
    <cellStyle name="Normal 7 2 2 2 3 2 6" xfId="15995" xr:uid="{00000000-0005-0000-0000-00003B3B0000}"/>
    <cellStyle name="Normal 7 2 2 2 3 3" xfId="15996" xr:uid="{00000000-0005-0000-0000-00003C3B0000}"/>
    <cellStyle name="Normal 7 2 2 2 3 3 2" xfId="15997" xr:uid="{00000000-0005-0000-0000-00003D3B0000}"/>
    <cellStyle name="Normal 7 2 2 2 3 3 2 2" xfId="15998" xr:uid="{00000000-0005-0000-0000-00003E3B0000}"/>
    <cellStyle name="Normal 7 2 2 2 3 3 2 3" xfId="15999" xr:uid="{00000000-0005-0000-0000-00003F3B0000}"/>
    <cellStyle name="Normal 7 2 2 2 3 3 3" xfId="16000" xr:uid="{00000000-0005-0000-0000-0000403B0000}"/>
    <cellStyle name="Normal 7 2 2 2 3 3 3 2" xfId="16001" xr:uid="{00000000-0005-0000-0000-0000413B0000}"/>
    <cellStyle name="Normal 7 2 2 2 3 3 4" xfId="16002" xr:uid="{00000000-0005-0000-0000-0000423B0000}"/>
    <cellStyle name="Normal 7 2 2 2 3 4" xfId="16003" xr:uid="{00000000-0005-0000-0000-0000433B0000}"/>
    <cellStyle name="Normal 7 2 2 2 3 4 2" xfId="16004" xr:uid="{00000000-0005-0000-0000-0000443B0000}"/>
    <cellStyle name="Normal 7 2 2 2 3 4 3" xfId="16005" xr:uid="{00000000-0005-0000-0000-0000453B0000}"/>
    <cellStyle name="Normal 7 2 2 2 3 5" xfId="16006" xr:uid="{00000000-0005-0000-0000-0000463B0000}"/>
    <cellStyle name="Normal 7 2 2 2 3 6" xfId="16007" xr:uid="{00000000-0005-0000-0000-0000473B0000}"/>
    <cellStyle name="Normal 7 2 2 2 3 7" xfId="16008" xr:uid="{00000000-0005-0000-0000-0000483B0000}"/>
    <cellStyle name="Normal 7 2 2 2 3 8" xfId="16009" xr:uid="{00000000-0005-0000-0000-0000493B0000}"/>
    <cellStyle name="Normal 7 2 2 2 4" xfId="16010" xr:uid="{00000000-0005-0000-0000-00004A3B0000}"/>
    <cellStyle name="Normal 7 2 2 2 4 2" xfId="16011" xr:uid="{00000000-0005-0000-0000-00004B3B0000}"/>
    <cellStyle name="Normal 7 2 2 2 4 2 2" xfId="16012" xr:uid="{00000000-0005-0000-0000-00004C3B0000}"/>
    <cellStyle name="Normal 7 2 2 2 4 2 3" xfId="16013" xr:uid="{00000000-0005-0000-0000-00004D3B0000}"/>
    <cellStyle name="Normal 7 2 2 2 4 2 4" xfId="16014" xr:uid="{00000000-0005-0000-0000-00004E3B0000}"/>
    <cellStyle name="Normal 7 2 2 2 4 3" xfId="16015" xr:uid="{00000000-0005-0000-0000-00004F3B0000}"/>
    <cellStyle name="Normal 7 2 2 2 4 4" xfId="16016" xr:uid="{00000000-0005-0000-0000-0000503B0000}"/>
    <cellStyle name="Normal 7 2 2 2 4 5" xfId="16017" xr:uid="{00000000-0005-0000-0000-0000513B0000}"/>
    <cellStyle name="Normal 7 2 2 2 4 6" xfId="16018" xr:uid="{00000000-0005-0000-0000-0000523B0000}"/>
    <cellStyle name="Normal 7 2 2 2 5" xfId="16019" xr:uid="{00000000-0005-0000-0000-0000533B0000}"/>
    <cellStyle name="Normal 7 2 2 2 5 2" xfId="16020" xr:uid="{00000000-0005-0000-0000-0000543B0000}"/>
    <cellStyle name="Normal 7 2 2 2 5 2 2" xfId="16021" xr:uid="{00000000-0005-0000-0000-0000553B0000}"/>
    <cellStyle name="Normal 7 2 2 2 5 2 3" xfId="16022" xr:uid="{00000000-0005-0000-0000-0000563B0000}"/>
    <cellStyle name="Normal 7 2 2 2 5 3" xfId="16023" xr:uid="{00000000-0005-0000-0000-0000573B0000}"/>
    <cellStyle name="Normal 7 2 2 2 5 4" xfId="16024" xr:uid="{00000000-0005-0000-0000-0000583B0000}"/>
    <cellStyle name="Normal 7 2 2 2 5 5" xfId="16025" xr:uid="{00000000-0005-0000-0000-0000593B0000}"/>
    <cellStyle name="Normal 7 2 2 2 5 6" xfId="16026" xr:uid="{00000000-0005-0000-0000-00005A3B0000}"/>
    <cellStyle name="Normal 7 2 2 2 6" xfId="16027" xr:uid="{00000000-0005-0000-0000-00005B3B0000}"/>
    <cellStyle name="Normal 7 2 2 2 6 2" xfId="16028" xr:uid="{00000000-0005-0000-0000-00005C3B0000}"/>
    <cellStyle name="Normal 7 2 2 2 6 3" xfId="16029" xr:uid="{00000000-0005-0000-0000-00005D3B0000}"/>
    <cellStyle name="Normal 7 2 2 2 7" xfId="16030" xr:uid="{00000000-0005-0000-0000-00005E3B0000}"/>
    <cellStyle name="Normal 7 2 2 2 8" xfId="16031" xr:uid="{00000000-0005-0000-0000-00005F3B0000}"/>
    <cellStyle name="Normal 7 2 2 2 9" xfId="16032" xr:uid="{00000000-0005-0000-0000-0000603B0000}"/>
    <cellStyle name="Normal 7 2 2 3" xfId="16033" xr:uid="{00000000-0005-0000-0000-0000613B0000}"/>
    <cellStyle name="Normal 7 2 2 3 2" xfId="16034" xr:uid="{00000000-0005-0000-0000-0000623B0000}"/>
    <cellStyle name="Normal 7 2 2 3 2 2" xfId="16035" xr:uid="{00000000-0005-0000-0000-0000633B0000}"/>
    <cellStyle name="Normal 7 2 2 3 2 2 2" xfId="16036" xr:uid="{00000000-0005-0000-0000-0000643B0000}"/>
    <cellStyle name="Normal 7 2 2 3 2 2 2 2" xfId="16037" xr:uid="{00000000-0005-0000-0000-0000653B0000}"/>
    <cellStyle name="Normal 7 2 2 3 2 2 2 3" xfId="16038" xr:uid="{00000000-0005-0000-0000-0000663B0000}"/>
    <cellStyle name="Normal 7 2 2 3 2 2 3" xfId="16039" xr:uid="{00000000-0005-0000-0000-0000673B0000}"/>
    <cellStyle name="Normal 7 2 2 3 2 2 4" xfId="16040" xr:uid="{00000000-0005-0000-0000-0000683B0000}"/>
    <cellStyle name="Normal 7 2 2 3 2 2 5" xfId="16041" xr:uid="{00000000-0005-0000-0000-0000693B0000}"/>
    <cellStyle name="Normal 7 2 2 3 2 2 6" xfId="16042" xr:uid="{00000000-0005-0000-0000-00006A3B0000}"/>
    <cellStyle name="Normal 7 2 2 3 2 3" xfId="16043" xr:uid="{00000000-0005-0000-0000-00006B3B0000}"/>
    <cellStyle name="Normal 7 2 2 3 2 3 2" xfId="16044" xr:uid="{00000000-0005-0000-0000-00006C3B0000}"/>
    <cellStyle name="Normal 7 2 2 3 2 3 2 2" xfId="16045" xr:uid="{00000000-0005-0000-0000-00006D3B0000}"/>
    <cellStyle name="Normal 7 2 2 3 2 3 2 3" xfId="16046" xr:uid="{00000000-0005-0000-0000-00006E3B0000}"/>
    <cellStyle name="Normal 7 2 2 3 2 3 3" xfId="16047" xr:uid="{00000000-0005-0000-0000-00006F3B0000}"/>
    <cellStyle name="Normal 7 2 2 3 2 3 3 2" xfId="16048" xr:uid="{00000000-0005-0000-0000-0000703B0000}"/>
    <cellStyle name="Normal 7 2 2 3 2 3 4" xfId="16049" xr:uid="{00000000-0005-0000-0000-0000713B0000}"/>
    <cellStyle name="Normal 7 2 2 3 2 4" xfId="16050" xr:uid="{00000000-0005-0000-0000-0000723B0000}"/>
    <cellStyle name="Normal 7 2 2 3 2 4 2" xfId="16051" xr:uid="{00000000-0005-0000-0000-0000733B0000}"/>
    <cellStyle name="Normal 7 2 2 3 2 4 3" xfId="16052" xr:uid="{00000000-0005-0000-0000-0000743B0000}"/>
    <cellStyle name="Normal 7 2 2 3 2 5" xfId="16053" xr:uid="{00000000-0005-0000-0000-0000753B0000}"/>
    <cellStyle name="Normal 7 2 2 3 2 6" xfId="16054" xr:uid="{00000000-0005-0000-0000-0000763B0000}"/>
    <cellStyle name="Normal 7 2 2 3 2 7" xfId="16055" xr:uid="{00000000-0005-0000-0000-0000773B0000}"/>
    <cellStyle name="Normal 7 2 2 3 2 8" xfId="16056" xr:uid="{00000000-0005-0000-0000-0000783B0000}"/>
    <cellStyle name="Normal 7 2 2 3 3" xfId="16057" xr:uid="{00000000-0005-0000-0000-0000793B0000}"/>
    <cellStyle name="Normal 7 2 2 3 3 2" xfId="16058" xr:uid="{00000000-0005-0000-0000-00007A3B0000}"/>
    <cellStyle name="Normal 7 2 2 3 3 2 2" xfId="16059" xr:uid="{00000000-0005-0000-0000-00007B3B0000}"/>
    <cellStyle name="Normal 7 2 2 3 3 2 3" xfId="16060" xr:uid="{00000000-0005-0000-0000-00007C3B0000}"/>
    <cellStyle name="Normal 7 2 2 3 3 3" xfId="16061" xr:uid="{00000000-0005-0000-0000-00007D3B0000}"/>
    <cellStyle name="Normal 7 2 2 3 3 4" xfId="16062" xr:uid="{00000000-0005-0000-0000-00007E3B0000}"/>
    <cellStyle name="Normal 7 2 2 3 3 5" xfId="16063" xr:uid="{00000000-0005-0000-0000-00007F3B0000}"/>
    <cellStyle name="Normal 7 2 2 3 3 6" xfId="16064" xr:uid="{00000000-0005-0000-0000-0000803B0000}"/>
    <cellStyle name="Normal 7 2 2 3 4" xfId="16065" xr:uid="{00000000-0005-0000-0000-0000813B0000}"/>
    <cellStyle name="Normal 7 2 2 3 4 2" xfId="16066" xr:uid="{00000000-0005-0000-0000-0000823B0000}"/>
    <cellStyle name="Normal 7 2 2 3 4 2 2" xfId="16067" xr:uid="{00000000-0005-0000-0000-0000833B0000}"/>
    <cellStyle name="Normal 7 2 2 3 4 2 3" xfId="16068" xr:uid="{00000000-0005-0000-0000-0000843B0000}"/>
    <cellStyle name="Normal 7 2 2 3 4 3" xfId="16069" xr:uid="{00000000-0005-0000-0000-0000853B0000}"/>
    <cellStyle name="Normal 7 2 2 3 4 3 2" xfId="16070" xr:uid="{00000000-0005-0000-0000-0000863B0000}"/>
    <cellStyle name="Normal 7 2 2 3 4 4" xfId="16071" xr:uid="{00000000-0005-0000-0000-0000873B0000}"/>
    <cellStyle name="Normal 7 2 2 3 5" xfId="16072" xr:uid="{00000000-0005-0000-0000-0000883B0000}"/>
    <cellStyle name="Normal 7 2 2 3 5 2" xfId="16073" xr:uid="{00000000-0005-0000-0000-0000893B0000}"/>
    <cellStyle name="Normal 7 2 2 3 5 3" xfId="16074" xr:uid="{00000000-0005-0000-0000-00008A3B0000}"/>
    <cellStyle name="Normal 7 2 2 3 6" xfId="16075" xr:uid="{00000000-0005-0000-0000-00008B3B0000}"/>
    <cellStyle name="Normal 7 2 2 3 7" xfId="16076" xr:uid="{00000000-0005-0000-0000-00008C3B0000}"/>
    <cellStyle name="Normal 7 2 2 3 8" xfId="16077" xr:uid="{00000000-0005-0000-0000-00008D3B0000}"/>
    <cellStyle name="Normal 7 2 2 3 9" xfId="16078" xr:uid="{00000000-0005-0000-0000-00008E3B0000}"/>
    <cellStyle name="Normal 7 2 2 4" xfId="16079" xr:uid="{00000000-0005-0000-0000-00008F3B0000}"/>
    <cellStyle name="Normal 7 2 2 4 2" xfId="16080" xr:uid="{00000000-0005-0000-0000-0000903B0000}"/>
    <cellStyle name="Normal 7 2 2 4 2 2" xfId="16081" xr:uid="{00000000-0005-0000-0000-0000913B0000}"/>
    <cellStyle name="Normal 7 2 2 4 2 2 2" xfId="16082" xr:uid="{00000000-0005-0000-0000-0000923B0000}"/>
    <cellStyle name="Normal 7 2 2 4 2 2 3" xfId="16083" xr:uid="{00000000-0005-0000-0000-0000933B0000}"/>
    <cellStyle name="Normal 7 2 2 4 2 2 4" xfId="16084" xr:uid="{00000000-0005-0000-0000-0000943B0000}"/>
    <cellStyle name="Normal 7 2 2 4 2 3" xfId="16085" xr:uid="{00000000-0005-0000-0000-0000953B0000}"/>
    <cellStyle name="Normal 7 2 2 4 2 4" xfId="16086" xr:uid="{00000000-0005-0000-0000-0000963B0000}"/>
    <cellStyle name="Normal 7 2 2 4 2 5" xfId="16087" xr:uid="{00000000-0005-0000-0000-0000973B0000}"/>
    <cellStyle name="Normal 7 2 2 4 2 6" xfId="16088" xr:uid="{00000000-0005-0000-0000-0000983B0000}"/>
    <cellStyle name="Normal 7 2 2 4 3" xfId="16089" xr:uid="{00000000-0005-0000-0000-0000993B0000}"/>
    <cellStyle name="Normal 7 2 2 4 3 2" xfId="16090" xr:uid="{00000000-0005-0000-0000-00009A3B0000}"/>
    <cellStyle name="Normal 7 2 2 4 3 2 2" xfId="16091" xr:uid="{00000000-0005-0000-0000-00009B3B0000}"/>
    <cellStyle name="Normal 7 2 2 4 3 2 3" xfId="16092" xr:uid="{00000000-0005-0000-0000-00009C3B0000}"/>
    <cellStyle name="Normal 7 2 2 4 3 3" xfId="16093" xr:uid="{00000000-0005-0000-0000-00009D3B0000}"/>
    <cellStyle name="Normal 7 2 2 4 3 4" xfId="16094" xr:uid="{00000000-0005-0000-0000-00009E3B0000}"/>
    <cellStyle name="Normal 7 2 2 4 3 5" xfId="16095" xr:uid="{00000000-0005-0000-0000-00009F3B0000}"/>
    <cellStyle name="Normal 7 2 2 4 3 6" xfId="16096" xr:uid="{00000000-0005-0000-0000-0000A03B0000}"/>
    <cellStyle name="Normal 7 2 2 4 4" xfId="16097" xr:uid="{00000000-0005-0000-0000-0000A13B0000}"/>
    <cellStyle name="Normal 7 2 2 4 4 2" xfId="16098" xr:uid="{00000000-0005-0000-0000-0000A23B0000}"/>
    <cellStyle name="Normal 7 2 2 4 4 3" xfId="16099" xr:uid="{00000000-0005-0000-0000-0000A33B0000}"/>
    <cellStyle name="Normal 7 2 2 4 5" xfId="16100" xr:uid="{00000000-0005-0000-0000-0000A43B0000}"/>
    <cellStyle name="Normal 7 2 2 4 6" xfId="16101" xr:uid="{00000000-0005-0000-0000-0000A53B0000}"/>
    <cellStyle name="Normal 7 2 2 4 7" xfId="16102" xr:uid="{00000000-0005-0000-0000-0000A63B0000}"/>
    <cellStyle name="Normal 7 2 2 4 8" xfId="16103" xr:uid="{00000000-0005-0000-0000-0000A73B0000}"/>
    <cellStyle name="Normal 7 2 2 5" xfId="16104" xr:uid="{00000000-0005-0000-0000-0000A83B0000}"/>
    <cellStyle name="Normal 7 2 2 5 2" xfId="16105" xr:uid="{00000000-0005-0000-0000-0000A93B0000}"/>
    <cellStyle name="Normal 7 2 2 5 2 2" xfId="16106" xr:uid="{00000000-0005-0000-0000-0000AA3B0000}"/>
    <cellStyle name="Normal 7 2 2 5 3" xfId="16107" xr:uid="{00000000-0005-0000-0000-0000AB3B0000}"/>
    <cellStyle name="Normal 7 2 2 5 4" xfId="16108" xr:uid="{00000000-0005-0000-0000-0000AC3B0000}"/>
    <cellStyle name="Normal 7 2 2 5 5" xfId="16109" xr:uid="{00000000-0005-0000-0000-0000AD3B0000}"/>
    <cellStyle name="Normal 7 2 2 6" xfId="16110" xr:uid="{00000000-0005-0000-0000-0000AE3B0000}"/>
    <cellStyle name="Normal 7 2 2 6 2" xfId="16111" xr:uid="{00000000-0005-0000-0000-0000AF3B0000}"/>
    <cellStyle name="Normal 7 2 2 6 2 2" xfId="16112" xr:uid="{00000000-0005-0000-0000-0000B03B0000}"/>
    <cellStyle name="Normal 7 2 2 6 2 3" xfId="16113" xr:uid="{00000000-0005-0000-0000-0000B13B0000}"/>
    <cellStyle name="Normal 7 2 2 6 3" xfId="16114" xr:uid="{00000000-0005-0000-0000-0000B23B0000}"/>
    <cellStyle name="Normal 7 2 2 6 4" xfId="16115" xr:uid="{00000000-0005-0000-0000-0000B33B0000}"/>
    <cellStyle name="Normal 7 2 2 6 5" xfId="16116" xr:uid="{00000000-0005-0000-0000-0000B43B0000}"/>
    <cellStyle name="Normal 7 2 2 6 6" xfId="16117" xr:uid="{00000000-0005-0000-0000-0000B53B0000}"/>
    <cellStyle name="Normal 7 2 2 7" xfId="16118" xr:uid="{00000000-0005-0000-0000-0000B63B0000}"/>
    <cellStyle name="Normal 7 2 2 7 2" xfId="16119" xr:uid="{00000000-0005-0000-0000-0000B73B0000}"/>
    <cellStyle name="Normal 7 2 2 7 2 2" xfId="16120" xr:uid="{00000000-0005-0000-0000-0000B83B0000}"/>
    <cellStyle name="Normal 7 2 2 7 2 3" xfId="16121" xr:uid="{00000000-0005-0000-0000-0000B93B0000}"/>
    <cellStyle name="Normal 7 2 2 7 3" xfId="16122" xr:uid="{00000000-0005-0000-0000-0000BA3B0000}"/>
    <cellStyle name="Normal 7 2 2 7 4" xfId="16123" xr:uid="{00000000-0005-0000-0000-0000BB3B0000}"/>
    <cellStyle name="Normal 7 2 2 7 5" xfId="16124" xr:uid="{00000000-0005-0000-0000-0000BC3B0000}"/>
    <cellStyle name="Normal 7 2 2 7 6" xfId="16125" xr:uid="{00000000-0005-0000-0000-0000BD3B0000}"/>
    <cellStyle name="Normal 7 2 2 8" xfId="16126" xr:uid="{00000000-0005-0000-0000-0000BE3B0000}"/>
    <cellStyle name="Normal 7 2 2 8 2" xfId="16127" xr:uid="{00000000-0005-0000-0000-0000BF3B0000}"/>
    <cellStyle name="Normal 7 2 2 8 3" xfId="16128" xr:uid="{00000000-0005-0000-0000-0000C03B0000}"/>
    <cellStyle name="Normal 7 2 2 9" xfId="16129" xr:uid="{00000000-0005-0000-0000-0000C13B0000}"/>
    <cellStyle name="Normal 7 2 2 9 2" xfId="16130" xr:uid="{00000000-0005-0000-0000-0000C23B0000}"/>
    <cellStyle name="Normal 7 2 20" xfId="2544" xr:uid="{00000000-0005-0000-0000-0000B7090000}"/>
    <cellStyle name="Normal 7 2 20 2" xfId="16131" xr:uid="{00000000-0005-0000-0000-0000C43B0000}"/>
    <cellStyle name="Normal 7 2 20 3" xfId="16132" xr:uid="{00000000-0005-0000-0000-0000C53B0000}"/>
    <cellStyle name="Normal 7 2 21" xfId="2545" xr:uid="{00000000-0005-0000-0000-0000B8090000}"/>
    <cellStyle name="Normal 7 2 21 2" xfId="16133" xr:uid="{00000000-0005-0000-0000-0000C73B0000}"/>
    <cellStyle name="Normal 7 2 21 3" xfId="16134" xr:uid="{00000000-0005-0000-0000-0000C83B0000}"/>
    <cellStyle name="Normal 7 2 22" xfId="2546" xr:uid="{00000000-0005-0000-0000-0000B9090000}"/>
    <cellStyle name="Normal 7 2 22 2" xfId="16135" xr:uid="{00000000-0005-0000-0000-0000CA3B0000}"/>
    <cellStyle name="Normal 7 2 22 3" xfId="16136" xr:uid="{00000000-0005-0000-0000-0000CB3B0000}"/>
    <cellStyle name="Normal 7 2 23" xfId="2547" xr:uid="{00000000-0005-0000-0000-0000BA090000}"/>
    <cellStyle name="Normal 7 2 23 2" xfId="16137" xr:uid="{00000000-0005-0000-0000-0000CD3B0000}"/>
    <cellStyle name="Normal 7 2 23 3" xfId="16138" xr:uid="{00000000-0005-0000-0000-0000CE3B0000}"/>
    <cellStyle name="Normal 7 2 24" xfId="16139" xr:uid="{00000000-0005-0000-0000-0000CF3B0000}"/>
    <cellStyle name="Normal 7 2 24 2" xfId="16140" xr:uid="{00000000-0005-0000-0000-0000D03B0000}"/>
    <cellStyle name="Normal 7 2 24 3" xfId="16141" xr:uid="{00000000-0005-0000-0000-0000D13B0000}"/>
    <cellStyle name="Normal 7 2 24 4" xfId="16142" xr:uid="{00000000-0005-0000-0000-0000D23B0000}"/>
    <cellStyle name="Normal 7 2 25" xfId="16143" xr:uid="{00000000-0005-0000-0000-0000D33B0000}"/>
    <cellStyle name="Normal 7 2 25 2" xfId="16144" xr:uid="{00000000-0005-0000-0000-0000D43B0000}"/>
    <cellStyle name="Normal 7 2 25 2 2" xfId="16145" xr:uid="{00000000-0005-0000-0000-0000D53B0000}"/>
    <cellStyle name="Normal 7 2 25 2 3" xfId="16146" xr:uid="{00000000-0005-0000-0000-0000D63B0000}"/>
    <cellStyle name="Normal 7 2 25 3" xfId="16147" xr:uid="{00000000-0005-0000-0000-0000D73B0000}"/>
    <cellStyle name="Normal 7 2 25 3 2" xfId="16148" xr:uid="{00000000-0005-0000-0000-0000D83B0000}"/>
    <cellStyle name="Normal 7 2 25 4" xfId="16149" xr:uid="{00000000-0005-0000-0000-0000D93B0000}"/>
    <cellStyle name="Normal 7 2 26" xfId="16150" xr:uid="{00000000-0005-0000-0000-0000DA3B0000}"/>
    <cellStyle name="Normal 7 2 26 2" xfId="16151" xr:uid="{00000000-0005-0000-0000-0000DB3B0000}"/>
    <cellStyle name="Normal 7 2 26 2 2" xfId="16152" xr:uid="{00000000-0005-0000-0000-0000DC3B0000}"/>
    <cellStyle name="Normal 7 2 26 2 3" xfId="16153" xr:uid="{00000000-0005-0000-0000-0000DD3B0000}"/>
    <cellStyle name="Normal 7 2 26 3" xfId="16154" xr:uid="{00000000-0005-0000-0000-0000DE3B0000}"/>
    <cellStyle name="Normal 7 2 26 3 2" xfId="16155" xr:uid="{00000000-0005-0000-0000-0000DF3B0000}"/>
    <cellStyle name="Normal 7 2 26 4" xfId="16156" xr:uid="{00000000-0005-0000-0000-0000E03B0000}"/>
    <cellStyle name="Normal 7 2 27" xfId="16157" xr:uid="{00000000-0005-0000-0000-0000E13B0000}"/>
    <cellStyle name="Normal 7 2 27 2" xfId="16158" xr:uid="{00000000-0005-0000-0000-0000E23B0000}"/>
    <cellStyle name="Normal 7 2 27 3" xfId="16159" xr:uid="{00000000-0005-0000-0000-0000E33B0000}"/>
    <cellStyle name="Normal 7 2 28" xfId="16160" xr:uid="{00000000-0005-0000-0000-0000E43B0000}"/>
    <cellStyle name="Normal 7 2 28 2" xfId="16161" xr:uid="{00000000-0005-0000-0000-0000E53B0000}"/>
    <cellStyle name="Normal 7 2 28 3" xfId="16162" xr:uid="{00000000-0005-0000-0000-0000E63B0000}"/>
    <cellStyle name="Normal 7 2 29" xfId="16163" xr:uid="{00000000-0005-0000-0000-0000E73B0000}"/>
    <cellStyle name="Normal 7 2 3" xfId="2548" xr:uid="{00000000-0005-0000-0000-0000BB090000}"/>
    <cellStyle name="Normal 7 2 3 10" xfId="16164" xr:uid="{00000000-0005-0000-0000-0000E93B0000}"/>
    <cellStyle name="Normal 7 2 3 2" xfId="16165" xr:uid="{00000000-0005-0000-0000-0000EA3B0000}"/>
    <cellStyle name="Normal 7 2 3 2 2" xfId="16166" xr:uid="{00000000-0005-0000-0000-0000EB3B0000}"/>
    <cellStyle name="Normal 7 2 3 2 2 2" xfId="16167" xr:uid="{00000000-0005-0000-0000-0000EC3B0000}"/>
    <cellStyle name="Normal 7 2 3 2 2 2 2" xfId="16168" xr:uid="{00000000-0005-0000-0000-0000ED3B0000}"/>
    <cellStyle name="Normal 7 2 3 2 2 2 2 2" xfId="16169" xr:uid="{00000000-0005-0000-0000-0000EE3B0000}"/>
    <cellStyle name="Normal 7 2 3 2 2 2 2 3" xfId="16170" xr:uid="{00000000-0005-0000-0000-0000EF3B0000}"/>
    <cellStyle name="Normal 7 2 3 2 2 2 3" xfId="16171" xr:uid="{00000000-0005-0000-0000-0000F03B0000}"/>
    <cellStyle name="Normal 7 2 3 2 2 2 4" xfId="16172" xr:uid="{00000000-0005-0000-0000-0000F13B0000}"/>
    <cellStyle name="Normal 7 2 3 2 2 2 5" xfId="16173" xr:uid="{00000000-0005-0000-0000-0000F23B0000}"/>
    <cellStyle name="Normal 7 2 3 2 2 2 6" xfId="16174" xr:uid="{00000000-0005-0000-0000-0000F33B0000}"/>
    <cellStyle name="Normal 7 2 3 2 2 3" xfId="16175" xr:uid="{00000000-0005-0000-0000-0000F43B0000}"/>
    <cellStyle name="Normal 7 2 3 2 2 3 2" xfId="16176" xr:uid="{00000000-0005-0000-0000-0000F53B0000}"/>
    <cellStyle name="Normal 7 2 3 2 2 3 2 2" xfId="16177" xr:uid="{00000000-0005-0000-0000-0000F63B0000}"/>
    <cellStyle name="Normal 7 2 3 2 2 3 2 3" xfId="16178" xr:uid="{00000000-0005-0000-0000-0000F73B0000}"/>
    <cellStyle name="Normal 7 2 3 2 2 3 3" xfId="16179" xr:uid="{00000000-0005-0000-0000-0000F83B0000}"/>
    <cellStyle name="Normal 7 2 3 2 2 3 3 2" xfId="16180" xr:uid="{00000000-0005-0000-0000-0000F93B0000}"/>
    <cellStyle name="Normal 7 2 3 2 2 3 4" xfId="16181" xr:uid="{00000000-0005-0000-0000-0000FA3B0000}"/>
    <cellStyle name="Normal 7 2 3 2 2 4" xfId="16182" xr:uid="{00000000-0005-0000-0000-0000FB3B0000}"/>
    <cellStyle name="Normal 7 2 3 2 2 4 2" xfId="16183" xr:uid="{00000000-0005-0000-0000-0000FC3B0000}"/>
    <cellStyle name="Normal 7 2 3 2 2 4 3" xfId="16184" xr:uid="{00000000-0005-0000-0000-0000FD3B0000}"/>
    <cellStyle name="Normal 7 2 3 2 2 5" xfId="16185" xr:uid="{00000000-0005-0000-0000-0000FE3B0000}"/>
    <cellStyle name="Normal 7 2 3 2 2 6" xfId="16186" xr:uid="{00000000-0005-0000-0000-0000FF3B0000}"/>
    <cellStyle name="Normal 7 2 3 2 2 7" xfId="16187" xr:uid="{00000000-0005-0000-0000-0000003C0000}"/>
    <cellStyle name="Normal 7 2 3 2 2 8" xfId="16188" xr:uid="{00000000-0005-0000-0000-0000013C0000}"/>
    <cellStyle name="Normal 7 2 3 2 3" xfId="16189" xr:uid="{00000000-0005-0000-0000-0000023C0000}"/>
    <cellStyle name="Normal 7 2 3 2 3 2" xfId="16190" xr:uid="{00000000-0005-0000-0000-0000033C0000}"/>
    <cellStyle name="Normal 7 2 3 2 3 2 2" xfId="16191" xr:uid="{00000000-0005-0000-0000-0000043C0000}"/>
    <cellStyle name="Normal 7 2 3 2 3 2 3" xfId="16192" xr:uid="{00000000-0005-0000-0000-0000053C0000}"/>
    <cellStyle name="Normal 7 2 3 2 3 3" xfId="16193" xr:uid="{00000000-0005-0000-0000-0000063C0000}"/>
    <cellStyle name="Normal 7 2 3 2 3 4" xfId="16194" xr:uid="{00000000-0005-0000-0000-0000073C0000}"/>
    <cellStyle name="Normal 7 2 3 2 3 5" xfId="16195" xr:uid="{00000000-0005-0000-0000-0000083C0000}"/>
    <cellStyle name="Normal 7 2 3 2 3 6" xfId="16196" xr:uid="{00000000-0005-0000-0000-0000093C0000}"/>
    <cellStyle name="Normal 7 2 3 2 4" xfId="16197" xr:uid="{00000000-0005-0000-0000-00000A3C0000}"/>
    <cellStyle name="Normal 7 2 3 2 4 2" xfId="16198" xr:uid="{00000000-0005-0000-0000-00000B3C0000}"/>
    <cellStyle name="Normal 7 2 3 2 4 2 2" xfId="16199" xr:uid="{00000000-0005-0000-0000-00000C3C0000}"/>
    <cellStyle name="Normal 7 2 3 2 4 2 3" xfId="16200" xr:uid="{00000000-0005-0000-0000-00000D3C0000}"/>
    <cellStyle name="Normal 7 2 3 2 4 3" xfId="16201" xr:uid="{00000000-0005-0000-0000-00000E3C0000}"/>
    <cellStyle name="Normal 7 2 3 2 4 3 2" xfId="16202" xr:uid="{00000000-0005-0000-0000-00000F3C0000}"/>
    <cellStyle name="Normal 7 2 3 2 4 4" xfId="16203" xr:uid="{00000000-0005-0000-0000-0000103C0000}"/>
    <cellStyle name="Normal 7 2 3 2 5" xfId="16204" xr:uid="{00000000-0005-0000-0000-0000113C0000}"/>
    <cellStyle name="Normal 7 2 3 2 5 2" xfId="16205" xr:uid="{00000000-0005-0000-0000-0000123C0000}"/>
    <cellStyle name="Normal 7 2 3 2 5 3" xfId="16206" xr:uid="{00000000-0005-0000-0000-0000133C0000}"/>
    <cellStyle name="Normal 7 2 3 2 6" xfId="16207" xr:uid="{00000000-0005-0000-0000-0000143C0000}"/>
    <cellStyle name="Normal 7 2 3 2 7" xfId="16208" xr:uid="{00000000-0005-0000-0000-0000153C0000}"/>
    <cellStyle name="Normal 7 2 3 2 8" xfId="16209" xr:uid="{00000000-0005-0000-0000-0000163C0000}"/>
    <cellStyle name="Normal 7 2 3 2 9" xfId="16210" xr:uid="{00000000-0005-0000-0000-0000173C0000}"/>
    <cellStyle name="Normal 7 2 3 3" xfId="16211" xr:uid="{00000000-0005-0000-0000-0000183C0000}"/>
    <cellStyle name="Normal 7 2 3 3 2" xfId="16212" xr:uid="{00000000-0005-0000-0000-0000193C0000}"/>
    <cellStyle name="Normal 7 2 3 3 2 2" xfId="16213" xr:uid="{00000000-0005-0000-0000-00001A3C0000}"/>
    <cellStyle name="Normal 7 2 3 3 2 2 2" xfId="16214" xr:uid="{00000000-0005-0000-0000-00001B3C0000}"/>
    <cellStyle name="Normal 7 2 3 3 2 2 3" xfId="16215" xr:uid="{00000000-0005-0000-0000-00001C3C0000}"/>
    <cellStyle name="Normal 7 2 3 3 2 2 4" xfId="16216" xr:uid="{00000000-0005-0000-0000-00001D3C0000}"/>
    <cellStyle name="Normal 7 2 3 3 2 3" xfId="16217" xr:uid="{00000000-0005-0000-0000-00001E3C0000}"/>
    <cellStyle name="Normal 7 2 3 3 2 4" xfId="16218" xr:uid="{00000000-0005-0000-0000-00001F3C0000}"/>
    <cellStyle name="Normal 7 2 3 3 2 5" xfId="16219" xr:uid="{00000000-0005-0000-0000-0000203C0000}"/>
    <cellStyle name="Normal 7 2 3 3 2 6" xfId="16220" xr:uid="{00000000-0005-0000-0000-0000213C0000}"/>
    <cellStyle name="Normal 7 2 3 3 3" xfId="16221" xr:uid="{00000000-0005-0000-0000-0000223C0000}"/>
    <cellStyle name="Normal 7 2 3 3 3 2" xfId="16222" xr:uid="{00000000-0005-0000-0000-0000233C0000}"/>
    <cellStyle name="Normal 7 2 3 3 3 2 2" xfId="16223" xr:uid="{00000000-0005-0000-0000-0000243C0000}"/>
    <cellStyle name="Normal 7 2 3 3 3 2 3" xfId="16224" xr:uid="{00000000-0005-0000-0000-0000253C0000}"/>
    <cellStyle name="Normal 7 2 3 3 3 3" xfId="16225" xr:uid="{00000000-0005-0000-0000-0000263C0000}"/>
    <cellStyle name="Normal 7 2 3 3 3 4" xfId="16226" xr:uid="{00000000-0005-0000-0000-0000273C0000}"/>
    <cellStyle name="Normal 7 2 3 3 3 5" xfId="16227" xr:uid="{00000000-0005-0000-0000-0000283C0000}"/>
    <cellStyle name="Normal 7 2 3 3 3 6" xfId="16228" xr:uid="{00000000-0005-0000-0000-0000293C0000}"/>
    <cellStyle name="Normal 7 2 3 3 4" xfId="16229" xr:uid="{00000000-0005-0000-0000-00002A3C0000}"/>
    <cellStyle name="Normal 7 2 3 3 4 2" xfId="16230" xr:uid="{00000000-0005-0000-0000-00002B3C0000}"/>
    <cellStyle name="Normal 7 2 3 3 4 3" xfId="16231" xr:uid="{00000000-0005-0000-0000-00002C3C0000}"/>
    <cellStyle name="Normal 7 2 3 3 5" xfId="16232" xr:uid="{00000000-0005-0000-0000-00002D3C0000}"/>
    <cellStyle name="Normal 7 2 3 3 6" xfId="16233" xr:uid="{00000000-0005-0000-0000-00002E3C0000}"/>
    <cellStyle name="Normal 7 2 3 3 7" xfId="16234" xr:uid="{00000000-0005-0000-0000-00002F3C0000}"/>
    <cellStyle name="Normal 7 2 3 3 8" xfId="16235" xr:uid="{00000000-0005-0000-0000-0000303C0000}"/>
    <cellStyle name="Normal 7 2 3 4" xfId="16236" xr:uid="{00000000-0005-0000-0000-0000313C0000}"/>
    <cellStyle name="Normal 7 2 3 4 2" xfId="16237" xr:uid="{00000000-0005-0000-0000-0000323C0000}"/>
    <cellStyle name="Normal 7 2 3 4 2 2" xfId="16238" xr:uid="{00000000-0005-0000-0000-0000333C0000}"/>
    <cellStyle name="Normal 7 2 3 4 3" xfId="16239" xr:uid="{00000000-0005-0000-0000-0000343C0000}"/>
    <cellStyle name="Normal 7 2 3 4 4" xfId="16240" xr:uid="{00000000-0005-0000-0000-0000353C0000}"/>
    <cellStyle name="Normal 7 2 3 4 5" xfId="16241" xr:uid="{00000000-0005-0000-0000-0000363C0000}"/>
    <cellStyle name="Normal 7 2 3 5" xfId="16242" xr:uid="{00000000-0005-0000-0000-0000373C0000}"/>
    <cellStyle name="Normal 7 2 3 5 2" xfId="16243" xr:uid="{00000000-0005-0000-0000-0000383C0000}"/>
    <cellStyle name="Normal 7 2 3 5 2 2" xfId="16244" xr:uid="{00000000-0005-0000-0000-0000393C0000}"/>
    <cellStyle name="Normal 7 2 3 5 2 3" xfId="16245" xr:uid="{00000000-0005-0000-0000-00003A3C0000}"/>
    <cellStyle name="Normal 7 2 3 5 3" xfId="16246" xr:uid="{00000000-0005-0000-0000-00003B3C0000}"/>
    <cellStyle name="Normal 7 2 3 5 4" xfId="16247" xr:uid="{00000000-0005-0000-0000-00003C3C0000}"/>
    <cellStyle name="Normal 7 2 3 5 5" xfId="16248" xr:uid="{00000000-0005-0000-0000-00003D3C0000}"/>
    <cellStyle name="Normal 7 2 3 5 6" xfId="16249" xr:uid="{00000000-0005-0000-0000-00003E3C0000}"/>
    <cellStyle name="Normal 7 2 3 6" xfId="16250" xr:uid="{00000000-0005-0000-0000-00003F3C0000}"/>
    <cellStyle name="Normal 7 2 3 6 2" xfId="16251" xr:uid="{00000000-0005-0000-0000-0000403C0000}"/>
    <cellStyle name="Normal 7 2 3 6 2 2" xfId="16252" xr:uid="{00000000-0005-0000-0000-0000413C0000}"/>
    <cellStyle name="Normal 7 2 3 6 2 3" xfId="16253" xr:uid="{00000000-0005-0000-0000-0000423C0000}"/>
    <cellStyle name="Normal 7 2 3 6 3" xfId="16254" xr:uid="{00000000-0005-0000-0000-0000433C0000}"/>
    <cellStyle name="Normal 7 2 3 6 4" xfId="16255" xr:uid="{00000000-0005-0000-0000-0000443C0000}"/>
    <cellStyle name="Normal 7 2 3 6 5" xfId="16256" xr:uid="{00000000-0005-0000-0000-0000453C0000}"/>
    <cellStyle name="Normal 7 2 3 6 6" xfId="16257" xr:uid="{00000000-0005-0000-0000-0000463C0000}"/>
    <cellStyle name="Normal 7 2 3 7" xfId="16258" xr:uid="{00000000-0005-0000-0000-0000473C0000}"/>
    <cellStyle name="Normal 7 2 3 7 2" xfId="16259" xr:uid="{00000000-0005-0000-0000-0000483C0000}"/>
    <cellStyle name="Normal 7 2 3 7 3" xfId="16260" xr:uid="{00000000-0005-0000-0000-0000493C0000}"/>
    <cellStyle name="Normal 7 2 3 8" xfId="16261" xr:uid="{00000000-0005-0000-0000-00004A3C0000}"/>
    <cellStyle name="Normal 7 2 3 9" xfId="16262" xr:uid="{00000000-0005-0000-0000-00004B3C0000}"/>
    <cellStyle name="Normal 7 2 4" xfId="2549" xr:uid="{00000000-0005-0000-0000-0000BC090000}"/>
    <cellStyle name="Normal 7 2 4 2" xfId="16263" xr:uid="{00000000-0005-0000-0000-00004D3C0000}"/>
    <cellStyle name="Normal 7 2 4 2 2" xfId="16264" xr:uid="{00000000-0005-0000-0000-00004E3C0000}"/>
    <cellStyle name="Normal 7 2 4 2 2 2" xfId="16265" xr:uid="{00000000-0005-0000-0000-00004F3C0000}"/>
    <cellStyle name="Normal 7 2 4 2 2 2 2" xfId="16266" xr:uid="{00000000-0005-0000-0000-0000503C0000}"/>
    <cellStyle name="Normal 7 2 4 2 2 2 2 2" xfId="16267" xr:uid="{00000000-0005-0000-0000-0000513C0000}"/>
    <cellStyle name="Normal 7 2 4 2 2 2 2 3" xfId="16268" xr:uid="{00000000-0005-0000-0000-0000523C0000}"/>
    <cellStyle name="Normal 7 2 4 2 2 2 3" xfId="16269" xr:uid="{00000000-0005-0000-0000-0000533C0000}"/>
    <cellStyle name="Normal 7 2 4 2 2 2 3 2" xfId="16270" xr:uid="{00000000-0005-0000-0000-0000543C0000}"/>
    <cellStyle name="Normal 7 2 4 2 2 2 4" xfId="16271" xr:uid="{00000000-0005-0000-0000-0000553C0000}"/>
    <cellStyle name="Normal 7 2 4 2 2 3" xfId="16272" xr:uid="{00000000-0005-0000-0000-0000563C0000}"/>
    <cellStyle name="Normal 7 2 4 2 2 3 2" xfId="16273" xr:uid="{00000000-0005-0000-0000-0000573C0000}"/>
    <cellStyle name="Normal 7 2 4 2 2 3 3" xfId="16274" xr:uid="{00000000-0005-0000-0000-0000583C0000}"/>
    <cellStyle name="Normal 7 2 4 2 2 4" xfId="16275" xr:uid="{00000000-0005-0000-0000-0000593C0000}"/>
    <cellStyle name="Normal 7 2 4 2 2 5" xfId="16276" xr:uid="{00000000-0005-0000-0000-00005A3C0000}"/>
    <cellStyle name="Normal 7 2 4 2 2 6" xfId="16277" xr:uid="{00000000-0005-0000-0000-00005B3C0000}"/>
    <cellStyle name="Normal 7 2 4 2 2 7" xfId="16278" xr:uid="{00000000-0005-0000-0000-00005C3C0000}"/>
    <cellStyle name="Normal 7 2 4 2 3" xfId="16279" xr:uid="{00000000-0005-0000-0000-00005D3C0000}"/>
    <cellStyle name="Normal 7 2 4 2 3 2" xfId="16280" xr:uid="{00000000-0005-0000-0000-00005E3C0000}"/>
    <cellStyle name="Normal 7 2 4 2 3 2 2" xfId="16281" xr:uid="{00000000-0005-0000-0000-00005F3C0000}"/>
    <cellStyle name="Normal 7 2 4 2 3 2 3" xfId="16282" xr:uid="{00000000-0005-0000-0000-0000603C0000}"/>
    <cellStyle name="Normal 7 2 4 2 3 3" xfId="16283" xr:uid="{00000000-0005-0000-0000-0000613C0000}"/>
    <cellStyle name="Normal 7 2 4 2 3 3 2" xfId="16284" xr:uid="{00000000-0005-0000-0000-0000623C0000}"/>
    <cellStyle name="Normal 7 2 4 2 3 4" xfId="16285" xr:uid="{00000000-0005-0000-0000-0000633C0000}"/>
    <cellStyle name="Normal 7 2 4 2 4" xfId="16286" xr:uid="{00000000-0005-0000-0000-0000643C0000}"/>
    <cellStyle name="Normal 7 2 4 2 5" xfId="16287" xr:uid="{00000000-0005-0000-0000-0000653C0000}"/>
    <cellStyle name="Normal 7 2 4 2 6" xfId="16288" xr:uid="{00000000-0005-0000-0000-0000663C0000}"/>
    <cellStyle name="Normal 7 2 4 3" xfId="16289" xr:uid="{00000000-0005-0000-0000-0000673C0000}"/>
    <cellStyle name="Normal 7 2 4 3 2" xfId="16290" xr:uid="{00000000-0005-0000-0000-0000683C0000}"/>
    <cellStyle name="Normal 7 2 4 3 2 2" xfId="16291" xr:uid="{00000000-0005-0000-0000-0000693C0000}"/>
    <cellStyle name="Normal 7 2 4 3 2 3" xfId="16292" xr:uid="{00000000-0005-0000-0000-00006A3C0000}"/>
    <cellStyle name="Normal 7 2 4 3 3" xfId="16293" xr:uid="{00000000-0005-0000-0000-00006B3C0000}"/>
    <cellStyle name="Normal 7 2 4 3 4" xfId="16294" xr:uid="{00000000-0005-0000-0000-00006C3C0000}"/>
    <cellStyle name="Normal 7 2 4 3 5" xfId="16295" xr:uid="{00000000-0005-0000-0000-00006D3C0000}"/>
    <cellStyle name="Normal 7 2 4 3 6" xfId="16296" xr:uid="{00000000-0005-0000-0000-00006E3C0000}"/>
    <cellStyle name="Normal 7 2 4 4" xfId="16297" xr:uid="{00000000-0005-0000-0000-00006F3C0000}"/>
    <cellStyle name="Normal 7 2 4 4 2" xfId="16298" xr:uid="{00000000-0005-0000-0000-0000703C0000}"/>
    <cellStyle name="Normal 7 2 4 4 2 2" xfId="16299" xr:uid="{00000000-0005-0000-0000-0000713C0000}"/>
    <cellStyle name="Normal 7 2 4 4 2 3" xfId="16300" xr:uid="{00000000-0005-0000-0000-0000723C0000}"/>
    <cellStyle name="Normal 7 2 4 4 3" xfId="16301" xr:uid="{00000000-0005-0000-0000-0000733C0000}"/>
    <cellStyle name="Normal 7 2 4 4 4" xfId="16302" xr:uid="{00000000-0005-0000-0000-0000743C0000}"/>
    <cellStyle name="Normal 7 2 4 4 5" xfId="16303" xr:uid="{00000000-0005-0000-0000-0000753C0000}"/>
    <cellStyle name="Normal 7 2 4 4 6" xfId="16304" xr:uid="{00000000-0005-0000-0000-0000763C0000}"/>
    <cellStyle name="Normal 7 2 4 5" xfId="16305" xr:uid="{00000000-0005-0000-0000-0000773C0000}"/>
    <cellStyle name="Normal 7 2 4 5 2" xfId="16306" xr:uid="{00000000-0005-0000-0000-0000783C0000}"/>
    <cellStyle name="Normal 7 2 4 5 3" xfId="16307" xr:uid="{00000000-0005-0000-0000-0000793C0000}"/>
    <cellStyle name="Normal 7 2 4 6" xfId="16308" xr:uid="{00000000-0005-0000-0000-00007A3C0000}"/>
    <cellStyle name="Normal 7 2 4 7" xfId="16309" xr:uid="{00000000-0005-0000-0000-00007B3C0000}"/>
    <cellStyle name="Normal 7 2 4 8" xfId="16310" xr:uid="{00000000-0005-0000-0000-00007C3C0000}"/>
    <cellStyle name="Normal 7 2 5" xfId="2550" xr:uid="{00000000-0005-0000-0000-0000BD090000}"/>
    <cellStyle name="Normal 7 2 5 2" xfId="16311" xr:uid="{00000000-0005-0000-0000-00007E3C0000}"/>
    <cellStyle name="Normal 7 2 5 2 2" xfId="16312" xr:uid="{00000000-0005-0000-0000-00007F3C0000}"/>
    <cellStyle name="Normal 7 2 5 2 2 2" xfId="16313" xr:uid="{00000000-0005-0000-0000-0000803C0000}"/>
    <cellStyle name="Normal 7 2 5 2 3" xfId="16314" xr:uid="{00000000-0005-0000-0000-0000813C0000}"/>
    <cellStyle name="Normal 7 2 5 2 4" xfId="16315" xr:uid="{00000000-0005-0000-0000-0000823C0000}"/>
    <cellStyle name="Normal 7 2 5 2 5" xfId="16316" xr:uid="{00000000-0005-0000-0000-0000833C0000}"/>
    <cellStyle name="Normal 7 2 5 3" xfId="16317" xr:uid="{00000000-0005-0000-0000-0000843C0000}"/>
    <cellStyle name="Normal 7 2 5 3 2" xfId="16318" xr:uid="{00000000-0005-0000-0000-0000853C0000}"/>
    <cellStyle name="Normal 7 2 5 3 2 2" xfId="16319" xr:uid="{00000000-0005-0000-0000-0000863C0000}"/>
    <cellStyle name="Normal 7 2 5 3 2 3" xfId="16320" xr:uid="{00000000-0005-0000-0000-0000873C0000}"/>
    <cellStyle name="Normal 7 2 5 3 3" xfId="16321" xr:uid="{00000000-0005-0000-0000-0000883C0000}"/>
    <cellStyle name="Normal 7 2 5 3 4" xfId="16322" xr:uid="{00000000-0005-0000-0000-0000893C0000}"/>
    <cellStyle name="Normal 7 2 5 3 5" xfId="16323" xr:uid="{00000000-0005-0000-0000-00008A3C0000}"/>
    <cellStyle name="Normal 7 2 5 3 6" xfId="16324" xr:uid="{00000000-0005-0000-0000-00008B3C0000}"/>
    <cellStyle name="Normal 7 2 5 4" xfId="16325" xr:uid="{00000000-0005-0000-0000-00008C3C0000}"/>
    <cellStyle name="Normal 7 2 5 4 2" xfId="16326" xr:uid="{00000000-0005-0000-0000-00008D3C0000}"/>
    <cellStyle name="Normal 7 2 5 4 2 2" xfId="16327" xr:uid="{00000000-0005-0000-0000-00008E3C0000}"/>
    <cellStyle name="Normal 7 2 5 4 2 3" xfId="16328" xr:uid="{00000000-0005-0000-0000-00008F3C0000}"/>
    <cellStyle name="Normal 7 2 5 4 3" xfId="16329" xr:uid="{00000000-0005-0000-0000-0000903C0000}"/>
    <cellStyle name="Normal 7 2 5 4 4" xfId="16330" xr:uid="{00000000-0005-0000-0000-0000913C0000}"/>
    <cellStyle name="Normal 7 2 5 4 5" xfId="16331" xr:uid="{00000000-0005-0000-0000-0000923C0000}"/>
    <cellStyle name="Normal 7 2 5 4 6" xfId="16332" xr:uid="{00000000-0005-0000-0000-0000933C0000}"/>
    <cellStyle name="Normal 7 2 5 5" xfId="16333" xr:uid="{00000000-0005-0000-0000-0000943C0000}"/>
    <cellStyle name="Normal 7 2 5 5 2" xfId="16334" xr:uid="{00000000-0005-0000-0000-0000953C0000}"/>
    <cellStyle name="Normal 7 2 5 5 3" xfId="16335" xr:uid="{00000000-0005-0000-0000-0000963C0000}"/>
    <cellStyle name="Normal 7 2 5 6" xfId="16336" xr:uid="{00000000-0005-0000-0000-0000973C0000}"/>
    <cellStyle name="Normal 7 2 5 7" xfId="16337" xr:uid="{00000000-0005-0000-0000-0000983C0000}"/>
    <cellStyle name="Normal 7 2 5 8" xfId="16338" xr:uid="{00000000-0005-0000-0000-0000993C0000}"/>
    <cellStyle name="Normal 7 2 6" xfId="2551" xr:uid="{00000000-0005-0000-0000-0000BE090000}"/>
    <cellStyle name="Normal 7 2 6 2" xfId="16339" xr:uid="{00000000-0005-0000-0000-00009B3C0000}"/>
    <cellStyle name="Normal 7 2 6 2 2" xfId="16340" xr:uid="{00000000-0005-0000-0000-00009C3C0000}"/>
    <cellStyle name="Normal 7 2 6 3" xfId="16341" xr:uid="{00000000-0005-0000-0000-00009D3C0000}"/>
    <cellStyle name="Normal 7 2 6 4" xfId="16342" xr:uid="{00000000-0005-0000-0000-00009E3C0000}"/>
    <cellStyle name="Normal 7 2 6 5" xfId="16343" xr:uid="{00000000-0005-0000-0000-00009F3C0000}"/>
    <cellStyle name="Normal 7 2 7" xfId="2552" xr:uid="{00000000-0005-0000-0000-0000BF090000}"/>
    <cellStyle name="Normal 7 2 7 2" xfId="16345" xr:uid="{00000000-0005-0000-0000-0000A13C0000}"/>
    <cellStyle name="Normal 7 2 7 3" xfId="16346" xr:uid="{00000000-0005-0000-0000-0000A23C0000}"/>
    <cellStyle name="Normal 7 2 8" xfId="2553" xr:uid="{00000000-0005-0000-0000-0000C0090000}"/>
    <cellStyle name="Normal 7 2 8 2" xfId="16347" xr:uid="{00000000-0005-0000-0000-0000A43C0000}"/>
    <cellStyle name="Normal 7 2 8 3" xfId="16348" xr:uid="{00000000-0005-0000-0000-0000A53C0000}"/>
    <cellStyle name="Normal 7 2 9" xfId="2554" xr:uid="{00000000-0005-0000-0000-0000C1090000}"/>
    <cellStyle name="Normal 7 2 9 2" xfId="16349" xr:uid="{00000000-0005-0000-0000-0000A73C0000}"/>
    <cellStyle name="Normal 7 2 9 3" xfId="16350" xr:uid="{00000000-0005-0000-0000-0000A83C0000}"/>
    <cellStyle name="Normal 7 2_App b.3 Unspent_" xfId="2555" xr:uid="{00000000-0005-0000-0000-0000C2090000}"/>
    <cellStyle name="Normal 7 20" xfId="2556" xr:uid="{00000000-0005-0000-0000-0000C3090000}"/>
    <cellStyle name="Normal 7 20 2" xfId="16351" xr:uid="{00000000-0005-0000-0000-0000AA3C0000}"/>
    <cellStyle name="Normal 7 20 3" xfId="16352" xr:uid="{00000000-0005-0000-0000-0000AB3C0000}"/>
    <cellStyle name="Normal 7 21" xfId="2557" xr:uid="{00000000-0005-0000-0000-0000C4090000}"/>
    <cellStyle name="Normal 7 21 2" xfId="16354" xr:uid="{00000000-0005-0000-0000-0000AD3C0000}"/>
    <cellStyle name="Normal 7 21 3" xfId="16355" xr:uid="{00000000-0005-0000-0000-0000AE3C0000}"/>
    <cellStyle name="Normal 7 22" xfId="2558" xr:uid="{00000000-0005-0000-0000-0000C5090000}"/>
    <cellStyle name="Normal 7 22 2" xfId="16356" xr:uid="{00000000-0005-0000-0000-0000B03C0000}"/>
    <cellStyle name="Normal 7 22 3" xfId="16357" xr:uid="{00000000-0005-0000-0000-0000B13C0000}"/>
    <cellStyle name="Normal 7 23" xfId="2559" xr:uid="{00000000-0005-0000-0000-0000C6090000}"/>
    <cellStyle name="Normal 7 23 2" xfId="16358" xr:uid="{00000000-0005-0000-0000-0000B33C0000}"/>
    <cellStyle name="Normal 7 23 3" xfId="16359" xr:uid="{00000000-0005-0000-0000-0000B43C0000}"/>
    <cellStyle name="Normal 7 24" xfId="2560" xr:uid="{00000000-0005-0000-0000-0000C7090000}"/>
    <cellStyle name="Normal 7 24 2" xfId="16360" xr:uid="{00000000-0005-0000-0000-0000B63C0000}"/>
    <cellStyle name="Normal 7 24 3" xfId="16361" xr:uid="{00000000-0005-0000-0000-0000B73C0000}"/>
    <cellStyle name="Normal 7 25" xfId="16362" xr:uid="{00000000-0005-0000-0000-0000B83C0000}"/>
    <cellStyle name="Normal 7 25 2" xfId="16363" xr:uid="{00000000-0005-0000-0000-0000B93C0000}"/>
    <cellStyle name="Normal 7 25 2 2" xfId="16364" xr:uid="{00000000-0005-0000-0000-0000BA3C0000}"/>
    <cellStyle name="Normal 7 25 2 3" xfId="16365" xr:uid="{00000000-0005-0000-0000-0000BB3C0000}"/>
    <cellStyle name="Normal 7 25 2 4" xfId="16366" xr:uid="{00000000-0005-0000-0000-0000BC3C0000}"/>
    <cellStyle name="Normal 7 25 3" xfId="16367" xr:uid="{00000000-0005-0000-0000-0000BD3C0000}"/>
    <cellStyle name="Normal 7 25 4" xfId="16368" xr:uid="{00000000-0005-0000-0000-0000BE3C0000}"/>
    <cellStyle name="Normal 7 25 5" xfId="16369" xr:uid="{00000000-0005-0000-0000-0000BF3C0000}"/>
    <cellStyle name="Normal 7 25 6" xfId="16370" xr:uid="{00000000-0005-0000-0000-0000C03C0000}"/>
    <cellStyle name="Normal 7 26" xfId="16371" xr:uid="{00000000-0005-0000-0000-0000C13C0000}"/>
    <cellStyle name="Normal 7 26 2" xfId="16372" xr:uid="{00000000-0005-0000-0000-0000C23C0000}"/>
    <cellStyle name="Normal 7 26 2 2" xfId="16373" xr:uid="{00000000-0005-0000-0000-0000C33C0000}"/>
    <cellStyle name="Normal 7 26 2 3" xfId="16374" xr:uid="{00000000-0005-0000-0000-0000C43C0000}"/>
    <cellStyle name="Normal 7 26 3" xfId="16375" xr:uid="{00000000-0005-0000-0000-0000C53C0000}"/>
    <cellStyle name="Normal 7 26 4" xfId="16376" xr:uid="{00000000-0005-0000-0000-0000C63C0000}"/>
    <cellStyle name="Normal 7 26 5" xfId="16377" xr:uid="{00000000-0005-0000-0000-0000C73C0000}"/>
    <cellStyle name="Normal 7 26 6" xfId="16378" xr:uid="{00000000-0005-0000-0000-0000C83C0000}"/>
    <cellStyle name="Normal 7 27" xfId="16379" xr:uid="{00000000-0005-0000-0000-0000C93C0000}"/>
    <cellStyle name="Normal 7 27 2" xfId="16380" xr:uid="{00000000-0005-0000-0000-0000CA3C0000}"/>
    <cellStyle name="Normal 7 27 3" xfId="16381" xr:uid="{00000000-0005-0000-0000-0000CB3C0000}"/>
    <cellStyle name="Normal 7 27 4" xfId="16382" xr:uid="{00000000-0005-0000-0000-0000CC3C0000}"/>
    <cellStyle name="Normal 7 28" xfId="16383" xr:uid="{00000000-0005-0000-0000-0000CD3C0000}"/>
    <cellStyle name="Normal 7 28 2" xfId="16384" xr:uid="{00000000-0005-0000-0000-0000CE3C0000}"/>
    <cellStyle name="Normal 7 28 3" xfId="16385" xr:uid="{00000000-0005-0000-0000-0000CF3C0000}"/>
    <cellStyle name="Normal 7 29" xfId="16386" xr:uid="{00000000-0005-0000-0000-0000D03C0000}"/>
    <cellStyle name="Normal 7 29 2" xfId="16387" xr:uid="{00000000-0005-0000-0000-0000D13C0000}"/>
    <cellStyle name="Normal 7 3" xfId="2561" xr:uid="{00000000-0005-0000-0000-0000C8090000}"/>
    <cellStyle name="Normal 7 3 2" xfId="16388" xr:uid="{00000000-0005-0000-0000-0000D33C0000}"/>
    <cellStyle name="Normal 7 3 2 2" xfId="16389" xr:uid="{00000000-0005-0000-0000-0000D43C0000}"/>
    <cellStyle name="Normal 7 3 2 2 2" xfId="16390" xr:uid="{00000000-0005-0000-0000-0000D53C0000}"/>
    <cellStyle name="Normal 7 3 2 3" xfId="16391" xr:uid="{00000000-0005-0000-0000-0000D63C0000}"/>
    <cellStyle name="Normal 7 3 2 4" xfId="16392" xr:uid="{00000000-0005-0000-0000-0000D73C0000}"/>
    <cellStyle name="Normal 7 3 2 5" xfId="16393" xr:uid="{00000000-0005-0000-0000-0000D83C0000}"/>
    <cellStyle name="Normal 7 3 3" xfId="16394" xr:uid="{00000000-0005-0000-0000-0000D93C0000}"/>
    <cellStyle name="Normal 7 3 3 2" xfId="16395" xr:uid="{00000000-0005-0000-0000-0000DA3C0000}"/>
    <cellStyle name="Normal 7 3 3 3" xfId="16396" xr:uid="{00000000-0005-0000-0000-0000DB3C0000}"/>
    <cellStyle name="Normal 7 3 3 4" xfId="16397" xr:uid="{00000000-0005-0000-0000-0000DC3C0000}"/>
    <cellStyle name="Normal 7 3 4" xfId="16398" xr:uid="{00000000-0005-0000-0000-0000DD3C0000}"/>
    <cellStyle name="Normal 7 3 5" xfId="16399" xr:uid="{00000000-0005-0000-0000-0000DE3C0000}"/>
    <cellStyle name="Normal 7 30" xfId="16400" xr:uid="{00000000-0005-0000-0000-0000DF3C0000}"/>
    <cellStyle name="Normal 7 31" xfId="20575" xr:uid="{6AEB2EB0-1D82-4CE3-ACE6-F7424E279F5B}"/>
    <cellStyle name="Normal 7 4" xfId="2562" xr:uid="{00000000-0005-0000-0000-0000C9090000}"/>
    <cellStyle name="Normal 7 4 2" xfId="16401" xr:uid="{00000000-0005-0000-0000-0000E13C0000}"/>
    <cellStyle name="Normal 7 4 2 2" xfId="16402" xr:uid="{00000000-0005-0000-0000-0000E23C0000}"/>
    <cellStyle name="Normal 7 4 2 3" xfId="16403" xr:uid="{00000000-0005-0000-0000-0000E33C0000}"/>
    <cellStyle name="Normal 7 4 2 4" xfId="16404" xr:uid="{00000000-0005-0000-0000-0000E43C0000}"/>
    <cellStyle name="Normal 7 4 3" xfId="16405" xr:uid="{00000000-0005-0000-0000-0000E53C0000}"/>
    <cellStyle name="Normal 7 4 4" xfId="16406" xr:uid="{00000000-0005-0000-0000-0000E63C0000}"/>
    <cellStyle name="Normal 7 4 5" xfId="16407" xr:uid="{00000000-0005-0000-0000-0000E73C0000}"/>
    <cellStyle name="Normal 7 4 6" xfId="16408" xr:uid="{00000000-0005-0000-0000-0000E83C0000}"/>
    <cellStyle name="Normal 7 5" xfId="2563" xr:uid="{00000000-0005-0000-0000-0000CA090000}"/>
    <cellStyle name="Normal 7 5 2" xfId="16409" xr:uid="{00000000-0005-0000-0000-0000EA3C0000}"/>
    <cellStyle name="Normal 7 5 2 2" xfId="16410" xr:uid="{00000000-0005-0000-0000-0000EB3C0000}"/>
    <cellStyle name="Normal 7 5 2 3" xfId="16411" xr:uid="{00000000-0005-0000-0000-0000EC3C0000}"/>
    <cellStyle name="Normal 7 5 3" xfId="16412" xr:uid="{00000000-0005-0000-0000-0000ED3C0000}"/>
    <cellStyle name="Normal 7 5 4" xfId="16413" xr:uid="{00000000-0005-0000-0000-0000EE3C0000}"/>
    <cellStyle name="Normal 7 6" xfId="2564" xr:uid="{00000000-0005-0000-0000-0000CB090000}"/>
    <cellStyle name="Normal 7 6 2" xfId="16414" xr:uid="{00000000-0005-0000-0000-0000F03C0000}"/>
    <cellStyle name="Normal 7 6 2 2" xfId="16415" xr:uid="{00000000-0005-0000-0000-0000F13C0000}"/>
    <cellStyle name="Normal 7 6 3" xfId="16416" xr:uid="{00000000-0005-0000-0000-0000F23C0000}"/>
    <cellStyle name="Normal 7 7" xfId="2565" xr:uid="{00000000-0005-0000-0000-0000CC090000}"/>
    <cellStyle name="Normal 7 7 2" xfId="16417" xr:uid="{00000000-0005-0000-0000-0000F43C0000}"/>
    <cellStyle name="Normal 7 7 2 2" xfId="16418" xr:uid="{00000000-0005-0000-0000-0000F53C0000}"/>
    <cellStyle name="Normal 7 7 3" xfId="16419" xr:uid="{00000000-0005-0000-0000-0000F63C0000}"/>
    <cellStyle name="Normal 7 7 4" xfId="16420" xr:uid="{00000000-0005-0000-0000-0000F73C0000}"/>
    <cellStyle name="Normal 7 7 5" xfId="16421" xr:uid="{00000000-0005-0000-0000-0000F83C0000}"/>
    <cellStyle name="Normal 7 8" xfId="2566" xr:uid="{00000000-0005-0000-0000-0000CD090000}"/>
    <cellStyle name="Normal 7 8 2" xfId="16422" xr:uid="{00000000-0005-0000-0000-0000FA3C0000}"/>
    <cellStyle name="Normal 7 8 2 2" xfId="16423" xr:uid="{00000000-0005-0000-0000-0000FB3C0000}"/>
    <cellStyle name="Normal 7 8 3" xfId="16424" xr:uid="{00000000-0005-0000-0000-0000FC3C0000}"/>
    <cellStyle name="Normal 7 8 4" xfId="16425" xr:uid="{00000000-0005-0000-0000-0000FD3C0000}"/>
    <cellStyle name="Normal 7 8 5" xfId="16426" xr:uid="{00000000-0005-0000-0000-0000FE3C0000}"/>
    <cellStyle name="Normal 7 9" xfId="2567" xr:uid="{00000000-0005-0000-0000-0000CE090000}"/>
    <cellStyle name="Normal 7 9 2" xfId="16427" xr:uid="{00000000-0005-0000-0000-0000003D0000}"/>
    <cellStyle name="Normal 7 9 3" xfId="16428" xr:uid="{00000000-0005-0000-0000-0000013D0000}"/>
    <cellStyle name="Normal 7_App b.3 Unspent_" xfId="2568" xr:uid="{00000000-0005-0000-0000-0000CF090000}"/>
    <cellStyle name="Normal 70" xfId="16429" xr:uid="{00000000-0005-0000-0000-0000033D0000}"/>
    <cellStyle name="Normal 70 2" xfId="16430" xr:uid="{00000000-0005-0000-0000-0000043D0000}"/>
    <cellStyle name="Normal 71" xfId="16431" xr:uid="{00000000-0005-0000-0000-0000053D0000}"/>
    <cellStyle name="Normal 71 2" xfId="16432" xr:uid="{00000000-0005-0000-0000-0000063D0000}"/>
    <cellStyle name="Normal 71 3" xfId="49" xr:uid="{00000000-0005-0000-0000-000034000000}"/>
    <cellStyle name="Normal 71 3 2" xfId="151" xr:uid="{00000000-0005-0000-0000-000034000000}"/>
    <cellStyle name="Normal 72" xfId="16433" xr:uid="{00000000-0005-0000-0000-0000073D0000}"/>
    <cellStyle name="Normal 72 2" xfId="16434" xr:uid="{00000000-0005-0000-0000-0000083D0000}"/>
    <cellStyle name="Normal 72 3" xfId="50" xr:uid="{00000000-0005-0000-0000-000035000000}"/>
    <cellStyle name="Normal 72 3 2" xfId="152" xr:uid="{00000000-0005-0000-0000-000035000000}"/>
    <cellStyle name="Normal 73" xfId="16435" xr:uid="{00000000-0005-0000-0000-0000093D0000}"/>
    <cellStyle name="Normal 73 2" xfId="16436" xr:uid="{00000000-0005-0000-0000-00000A3D0000}"/>
    <cellStyle name="Normal 73 3" xfId="51" xr:uid="{00000000-0005-0000-0000-000036000000}"/>
    <cellStyle name="Normal 73 3 2" xfId="153" xr:uid="{00000000-0005-0000-0000-000036000000}"/>
    <cellStyle name="Normal 74" xfId="16437" xr:uid="{00000000-0005-0000-0000-00000B3D0000}"/>
    <cellStyle name="Normal 74 2" xfId="16438" xr:uid="{00000000-0005-0000-0000-00000C3D0000}"/>
    <cellStyle name="Normal 74 3" xfId="55" xr:uid="{00000000-0005-0000-0000-000037000000}"/>
    <cellStyle name="Normal 74 3 2" xfId="157" xr:uid="{00000000-0005-0000-0000-000037000000}"/>
    <cellStyle name="Normal 75" xfId="16439" xr:uid="{00000000-0005-0000-0000-00000D3D0000}"/>
    <cellStyle name="Normal 75 2" xfId="16440" xr:uid="{00000000-0005-0000-0000-00000E3D0000}"/>
    <cellStyle name="Normal 75 3" xfId="52" xr:uid="{00000000-0005-0000-0000-000038000000}"/>
    <cellStyle name="Normal 75 3 2" xfId="154" xr:uid="{00000000-0005-0000-0000-000038000000}"/>
    <cellStyle name="Normal 76" xfId="16441" xr:uid="{00000000-0005-0000-0000-00000F3D0000}"/>
    <cellStyle name="Normal 76 2" xfId="16442" xr:uid="{00000000-0005-0000-0000-0000103D0000}"/>
    <cellStyle name="Normal 76 3" xfId="54" xr:uid="{00000000-0005-0000-0000-000039000000}"/>
    <cellStyle name="Normal 76 3 2" xfId="156" xr:uid="{00000000-0005-0000-0000-000039000000}"/>
    <cellStyle name="Normal 77" xfId="16443" xr:uid="{00000000-0005-0000-0000-0000113D0000}"/>
    <cellStyle name="Normal 77 2" xfId="16444" xr:uid="{00000000-0005-0000-0000-0000123D0000}"/>
    <cellStyle name="Normal 77 3" xfId="53" xr:uid="{00000000-0005-0000-0000-00003A000000}"/>
    <cellStyle name="Normal 77 3 2" xfId="155" xr:uid="{00000000-0005-0000-0000-00003A000000}"/>
    <cellStyle name="Normal 78" xfId="16445" xr:uid="{00000000-0005-0000-0000-0000133D0000}"/>
    <cellStyle name="Normal 78 2" xfId="16446" xr:uid="{00000000-0005-0000-0000-0000143D0000}"/>
    <cellStyle name="Normal 78 2 2" xfId="16447" xr:uid="{00000000-0005-0000-0000-0000153D0000}"/>
    <cellStyle name="Normal 78 3" xfId="16448" xr:uid="{00000000-0005-0000-0000-0000163D0000}"/>
    <cellStyle name="Normal 79" xfId="16449" xr:uid="{00000000-0005-0000-0000-0000173D0000}"/>
    <cellStyle name="Normal 79 2" xfId="16450" xr:uid="{00000000-0005-0000-0000-0000183D0000}"/>
    <cellStyle name="Normal 79 2 2" xfId="16451" xr:uid="{00000000-0005-0000-0000-0000193D0000}"/>
    <cellStyle name="Normal 79 3" xfId="56" xr:uid="{00000000-0005-0000-0000-00003B000000}"/>
    <cellStyle name="Normal 79 3 2" xfId="158" xr:uid="{00000000-0005-0000-0000-00003B000000}"/>
    <cellStyle name="Normal 8" xfId="2569" xr:uid="{00000000-0005-0000-0000-0000D0090000}"/>
    <cellStyle name="Normal 8 10" xfId="16452" xr:uid="{00000000-0005-0000-0000-00001C3D0000}"/>
    <cellStyle name="Normal 8 10 2" xfId="16453" xr:uid="{00000000-0005-0000-0000-00001D3D0000}"/>
    <cellStyle name="Normal 8 10 3" xfId="16454" xr:uid="{00000000-0005-0000-0000-00001E3D0000}"/>
    <cellStyle name="Normal 8 10 4" xfId="16455" xr:uid="{00000000-0005-0000-0000-00001F3D0000}"/>
    <cellStyle name="Normal 8 11" xfId="16456" xr:uid="{00000000-0005-0000-0000-0000203D0000}"/>
    <cellStyle name="Normal 8 11 2" xfId="16457" xr:uid="{00000000-0005-0000-0000-0000213D0000}"/>
    <cellStyle name="Normal 8 11 2 2" xfId="16458" xr:uid="{00000000-0005-0000-0000-0000223D0000}"/>
    <cellStyle name="Normal 8 11 3" xfId="16459" xr:uid="{00000000-0005-0000-0000-0000233D0000}"/>
    <cellStyle name="Normal 8 12" xfId="16460" xr:uid="{00000000-0005-0000-0000-0000243D0000}"/>
    <cellStyle name="Normal 8 12 2" xfId="16461" xr:uid="{00000000-0005-0000-0000-0000253D0000}"/>
    <cellStyle name="Normal 8 13" xfId="16462" xr:uid="{00000000-0005-0000-0000-0000263D0000}"/>
    <cellStyle name="Normal 8 14" xfId="16463" xr:uid="{00000000-0005-0000-0000-0000273D0000}"/>
    <cellStyle name="Normal 8 15" xfId="16464" xr:uid="{00000000-0005-0000-0000-0000283D0000}"/>
    <cellStyle name="Normal 8 16" xfId="5335" xr:uid="{00000000-0005-0000-0000-00001B3D0000}"/>
    <cellStyle name="Normal 8 2" xfId="2570" xr:uid="{00000000-0005-0000-0000-0000D1090000}"/>
    <cellStyle name="Normal 8 2 2" xfId="16465" xr:uid="{00000000-0005-0000-0000-00002A3D0000}"/>
    <cellStyle name="Normal 8 2 2 2" xfId="16466" xr:uid="{00000000-0005-0000-0000-00002B3D0000}"/>
    <cellStyle name="Normal 8 2 2 2 2" xfId="16467" xr:uid="{00000000-0005-0000-0000-00002C3D0000}"/>
    <cellStyle name="Normal 8 2 2 2 2 2" xfId="16468" xr:uid="{00000000-0005-0000-0000-00002D3D0000}"/>
    <cellStyle name="Normal 8 2 2 2 2 2 2" xfId="16469" xr:uid="{00000000-0005-0000-0000-00002E3D0000}"/>
    <cellStyle name="Normal 8 2 2 2 2 2 3" xfId="16470" xr:uid="{00000000-0005-0000-0000-00002F3D0000}"/>
    <cellStyle name="Normal 8 2 2 2 2 3" xfId="16471" xr:uid="{00000000-0005-0000-0000-0000303D0000}"/>
    <cellStyle name="Normal 8 2 2 2 2 4" xfId="16472" xr:uid="{00000000-0005-0000-0000-0000313D0000}"/>
    <cellStyle name="Normal 8 2 2 2 2 5" xfId="16473" xr:uid="{00000000-0005-0000-0000-0000323D0000}"/>
    <cellStyle name="Normal 8 2 2 2 2 6" xfId="16474" xr:uid="{00000000-0005-0000-0000-0000333D0000}"/>
    <cellStyle name="Normal 8 2 2 2 3" xfId="16475" xr:uid="{00000000-0005-0000-0000-0000343D0000}"/>
    <cellStyle name="Normal 8 2 2 2 3 2" xfId="16476" xr:uid="{00000000-0005-0000-0000-0000353D0000}"/>
    <cellStyle name="Normal 8 2 2 2 3 2 2" xfId="16477" xr:uid="{00000000-0005-0000-0000-0000363D0000}"/>
    <cellStyle name="Normal 8 2 2 2 3 2 3" xfId="16478" xr:uid="{00000000-0005-0000-0000-0000373D0000}"/>
    <cellStyle name="Normal 8 2 2 2 3 3" xfId="16479" xr:uid="{00000000-0005-0000-0000-0000383D0000}"/>
    <cellStyle name="Normal 8 2 2 2 3 3 2" xfId="16480" xr:uid="{00000000-0005-0000-0000-0000393D0000}"/>
    <cellStyle name="Normal 8 2 2 2 3 4" xfId="16481" xr:uid="{00000000-0005-0000-0000-00003A3D0000}"/>
    <cellStyle name="Normal 8 2 2 2 4" xfId="16482" xr:uid="{00000000-0005-0000-0000-00003B3D0000}"/>
    <cellStyle name="Normal 8 2 2 2 4 2" xfId="16483" xr:uid="{00000000-0005-0000-0000-00003C3D0000}"/>
    <cellStyle name="Normal 8 2 2 2 4 3" xfId="16484" xr:uid="{00000000-0005-0000-0000-00003D3D0000}"/>
    <cellStyle name="Normal 8 2 2 2 5" xfId="16485" xr:uid="{00000000-0005-0000-0000-00003E3D0000}"/>
    <cellStyle name="Normal 8 2 2 2 6" xfId="16486" xr:uid="{00000000-0005-0000-0000-00003F3D0000}"/>
    <cellStyle name="Normal 8 2 2 2 7" xfId="16487" xr:uid="{00000000-0005-0000-0000-0000403D0000}"/>
    <cellStyle name="Normal 8 2 2 2 8" xfId="16488" xr:uid="{00000000-0005-0000-0000-0000413D0000}"/>
    <cellStyle name="Normal 8 2 2 3" xfId="16489" xr:uid="{00000000-0005-0000-0000-0000423D0000}"/>
    <cellStyle name="Normal 8 2 2 3 2" xfId="16490" xr:uid="{00000000-0005-0000-0000-0000433D0000}"/>
    <cellStyle name="Normal 8 2 2 3 2 2" xfId="16491" xr:uid="{00000000-0005-0000-0000-0000443D0000}"/>
    <cellStyle name="Normal 8 2 2 3 2 3" xfId="16492" xr:uid="{00000000-0005-0000-0000-0000453D0000}"/>
    <cellStyle name="Normal 8 2 2 3 2 4" xfId="16493" xr:uid="{00000000-0005-0000-0000-0000463D0000}"/>
    <cellStyle name="Normal 8 2 2 3 3" xfId="16494" xr:uid="{00000000-0005-0000-0000-0000473D0000}"/>
    <cellStyle name="Normal 8 2 2 3 4" xfId="16495" xr:uid="{00000000-0005-0000-0000-0000483D0000}"/>
    <cellStyle name="Normal 8 2 2 3 5" xfId="16496" xr:uid="{00000000-0005-0000-0000-0000493D0000}"/>
    <cellStyle name="Normal 8 2 2 3 6" xfId="16497" xr:uid="{00000000-0005-0000-0000-00004A3D0000}"/>
    <cellStyle name="Normal 8 2 2 4" xfId="16498" xr:uid="{00000000-0005-0000-0000-00004B3D0000}"/>
    <cellStyle name="Normal 8 2 2 4 2" xfId="16499" xr:uid="{00000000-0005-0000-0000-00004C3D0000}"/>
    <cellStyle name="Normal 8 2 2 4 2 2" xfId="16500" xr:uid="{00000000-0005-0000-0000-00004D3D0000}"/>
    <cellStyle name="Normal 8 2 2 4 2 3" xfId="16501" xr:uid="{00000000-0005-0000-0000-00004E3D0000}"/>
    <cellStyle name="Normal 8 2 2 4 3" xfId="16502" xr:uid="{00000000-0005-0000-0000-00004F3D0000}"/>
    <cellStyle name="Normal 8 2 2 4 3 2" xfId="16503" xr:uid="{00000000-0005-0000-0000-0000503D0000}"/>
    <cellStyle name="Normal 8 2 2 4 4" xfId="16504" xr:uid="{00000000-0005-0000-0000-0000513D0000}"/>
    <cellStyle name="Normal 8 2 2 5" xfId="16505" xr:uid="{00000000-0005-0000-0000-0000523D0000}"/>
    <cellStyle name="Normal 8 2 2 5 2" xfId="16506" xr:uid="{00000000-0005-0000-0000-0000533D0000}"/>
    <cellStyle name="Normal 8 2 2 5 3" xfId="16507" xr:uid="{00000000-0005-0000-0000-0000543D0000}"/>
    <cellStyle name="Normal 8 2 2 6" xfId="16508" xr:uid="{00000000-0005-0000-0000-0000553D0000}"/>
    <cellStyle name="Normal 8 2 2 7" xfId="16509" xr:uid="{00000000-0005-0000-0000-0000563D0000}"/>
    <cellStyle name="Normal 8 2 2 8" xfId="16510" xr:uid="{00000000-0005-0000-0000-0000573D0000}"/>
    <cellStyle name="Normal 8 2 2 9" xfId="16511" xr:uid="{00000000-0005-0000-0000-0000583D0000}"/>
    <cellStyle name="Normal 8 2 3" xfId="16512" xr:uid="{00000000-0005-0000-0000-0000593D0000}"/>
    <cellStyle name="Normal 8 2 3 2" xfId="16513" xr:uid="{00000000-0005-0000-0000-00005A3D0000}"/>
    <cellStyle name="Normal 8 2 3 2 2" xfId="16514" xr:uid="{00000000-0005-0000-0000-00005B3D0000}"/>
    <cellStyle name="Normal 8 2 3 2 2 2" xfId="16515" xr:uid="{00000000-0005-0000-0000-00005C3D0000}"/>
    <cellStyle name="Normal 8 2 3 2 2 3" xfId="16516" xr:uid="{00000000-0005-0000-0000-00005D3D0000}"/>
    <cellStyle name="Normal 8 2 3 2 2 4" xfId="16517" xr:uid="{00000000-0005-0000-0000-00005E3D0000}"/>
    <cellStyle name="Normal 8 2 3 2 3" xfId="16518" xr:uid="{00000000-0005-0000-0000-00005F3D0000}"/>
    <cellStyle name="Normal 8 2 3 2 4" xfId="16519" xr:uid="{00000000-0005-0000-0000-0000603D0000}"/>
    <cellStyle name="Normal 8 2 3 2 5" xfId="16520" xr:uid="{00000000-0005-0000-0000-0000613D0000}"/>
    <cellStyle name="Normal 8 2 3 2 6" xfId="16521" xr:uid="{00000000-0005-0000-0000-0000623D0000}"/>
    <cellStyle name="Normal 8 2 3 3" xfId="16522" xr:uid="{00000000-0005-0000-0000-0000633D0000}"/>
    <cellStyle name="Normal 8 2 3 3 2" xfId="16523" xr:uid="{00000000-0005-0000-0000-0000643D0000}"/>
    <cellStyle name="Normal 8 2 3 3 2 2" xfId="16524" xr:uid="{00000000-0005-0000-0000-0000653D0000}"/>
    <cellStyle name="Normal 8 2 3 3 2 3" xfId="16525" xr:uid="{00000000-0005-0000-0000-0000663D0000}"/>
    <cellStyle name="Normal 8 2 3 3 3" xfId="16526" xr:uid="{00000000-0005-0000-0000-0000673D0000}"/>
    <cellStyle name="Normal 8 2 3 3 4" xfId="16527" xr:uid="{00000000-0005-0000-0000-0000683D0000}"/>
    <cellStyle name="Normal 8 2 3 3 5" xfId="16528" xr:uid="{00000000-0005-0000-0000-0000693D0000}"/>
    <cellStyle name="Normal 8 2 3 3 6" xfId="16529" xr:uid="{00000000-0005-0000-0000-00006A3D0000}"/>
    <cellStyle name="Normal 8 2 3 4" xfId="16530" xr:uid="{00000000-0005-0000-0000-00006B3D0000}"/>
    <cellStyle name="Normal 8 2 3 4 2" xfId="16531" xr:uid="{00000000-0005-0000-0000-00006C3D0000}"/>
    <cellStyle name="Normal 8 2 3 4 3" xfId="16532" xr:uid="{00000000-0005-0000-0000-00006D3D0000}"/>
    <cellStyle name="Normal 8 2 3 5" xfId="16533" xr:uid="{00000000-0005-0000-0000-00006E3D0000}"/>
    <cellStyle name="Normal 8 2 3 6" xfId="16534" xr:uid="{00000000-0005-0000-0000-00006F3D0000}"/>
    <cellStyle name="Normal 8 2 3 7" xfId="16535" xr:uid="{00000000-0005-0000-0000-0000703D0000}"/>
    <cellStyle name="Normal 8 2 3 8" xfId="16536" xr:uid="{00000000-0005-0000-0000-0000713D0000}"/>
    <cellStyle name="Normal 8 2 4" xfId="16537" xr:uid="{00000000-0005-0000-0000-0000723D0000}"/>
    <cellStyle name="Normal 8 2 4 2" xfId="16538" xr:uid="{00000000-0005-0000-0000-0000733D0000}"/>
    <cellStyle name="Normal 8 2 4 2 2" xfId="16539" xr:uid="{00000000-0005-0000-0000-0000743D0000}"/>
    <cellStyle name="Normal 8 2 4 2 3" xfId="16540" xr:uid="{00000000-0005-0000-0000-0000753D0000}"/>
    <cellStyle name="Normal 8 2 4 2 4" xfId="16541" xr:uid="{00000000-0005-0000-0000-0000763D0000}"/>
    <cellStyle name="Normal 8 2 4 3" xfId="16542" xr:uid="{00000000-0005-0000-0000-0000773D0000}"/>
    <cellStyle name="Normal 8 2 4 4" xfId="16543" xr:uid="{00000000-0005-0000-0000-0000783D0000}"/>
    <cellStyle name="Normal 8 2 4 5" xfId="16544" xr:uid="{00000000-0005-0000-0000-0000793D0000}"/>
    <cellStyle name="Normal 8 2 4 6" xfId="16545" xr:uid="{00000000-0005-0000-0000-00007A3D0000}"/>
    <cellStyle name="Normal 8 2 5" xfId="16546" xr:uid="{00000000-0005-0000-0000-00007B3D0000}"/>
    <cellStyle name="Normal 8 2 5 2" xfId="16547" xr:uid="{00000000-0005-0000-0000-00007C3D0000}"/>
    <cellStyle name="Normal 8 2 5 2 2" xfId="16548" xr:uid="{00000000-0005-0000-0000-00007D3D0000}"/>
    <cellStyle name="Normal 8 2 5 2 3" xfId="16549" xr:uid="{00000000-0005-0000-0000-00007E3D0000}"/>
    <cellStyle name="Normal 8 2 5 3" xfId="16550" xr:uid="{00000000-0005-0000-0000-00007F3D0000}"/>
    <cellStyle name="Normal 8 2 5 3 2" xfId="16551" xr:uid="{00000000-0005-0000-0000-0000803D0000}"/>
    <cellStyle name="Normal 8 2 5 4" xfId="16552" xr:uid="{00000000-0005-0000-0000-0000813D0000}"/>
    <cellStyle name="Normal 8 2 6" xfId="16553" xr:uid="{00000000-0005-0000-0000-0000823D0000}"/>
    <cellStyle name="Normal 8 2 6 2" xfId="16554" xr:uid="{00000000-0005-0000-0000-0000833D0000}"/>
    <cellStyle name="Normal 8 2 6 3" xfId="16555" xr:uid="{00000000-0005-0000-0000-0000843D0000}"/>
    <cellStyle name="Normal 8 2 7" xfId="16556" xr:uid="{00000000-0005-0000-0000-0000853D0000}"/>
    <cellStyle name="Normal 8 2 7 2" xfId="16557" xr:uid="{00000000-0005-0000-0000-0000863D0000}"/>
    <cellStyle name="Normal 8 2 7 3" xfId="16558" xr:uid="{00000000-0005-0000-0000-0000873D0000}"/>
    <cellStyle name="Normal 8 2 8" xfId="16559" xr:uid="{00000000-0005-0000-0000-0000883D0000}"/>
    <cellStyle name="Normal 8 3" xfId="2571" xr:uid="{00000000-0005-0000-0000-0000D2090000}"/>
    <cellStyle name="Normal 8 3 2" xfId="16560" xr:uid="{00000000-0005-0000-0000-00008A3D0000}"/>
    <cellStyle name="Normal 8 3 2 2" xfId="16561" xr:uid="{00000000-0005-0000-0000-00008B3D0000}"/>
    <cellStyle name="Normal 8 3 2 2 2" xfId="16562" xr:uid="{00000000-0005-0000-0000-00008C3D0000}"/>
    <cellStyle name="Normal 8 3 2 2 2 2" xfId="16563" xr:uid="{00000000-0005-0000-0000-00008D3D0000}"/>
    <cellStyle name="Normal 8 3 2 2 2 3" xfId="16564" xr:uid="{00000000-0005-0000-0000-00008E3D0000}"/>
    <cellStyle name="Normal 8 3 2 2 3" xfId="16565" xr:uid="{00000000-0005-0000-0000-00008F3D0000}"/>
    <cellStyle name="Normal 8 3 2 2 4" xfId="16566" xr:uid="{00000000-0005-0000-0000-0000903D0000}"/>
    <cellStyle name="Normal 8 3 2 2 5" xfId="16567" xr:uid="{00000000-0005-0000-0000-0000913D0000}"/>
    <cellStyle name="Normal 8 3 2 2 6" xfId="16568" xr:uid="{00000000-0005-0000-0000-0000923D0000}"/>
    <cellStyle name="Normal 8 3 2 3" xfId="16569" xr:uid="{00000000-0005-0000-0000-0000933D0000}"/>
    <cellStyle name="Normal 8 3 2 3 2" xfId="16570" xr:uid="{00000000-0005-0000-0000-0000943D0000}"/>
    <cellStyle name="Normal 8 3 2 3 2 2" xfId="16571" xr:uid="{00000000-0005-0000-0000-0000953D0000}"/>
    <cellStyle name="Normal 8 3 2 3 2 3" xfId="16572" xr:uid="{00000000-0005-0000-0000-0000963D0000}"/>
    <cellStyle name="Normal 8 3 2 3 3" xfId="16573" xr:uid="{00000000-0005-0000-0000-0000973D0000}"/>
    <cellStyle name="Normal 8 3 2 3 3 2" xfId="16574" xr:uid="{00000000-0005-0000-0000-0000983D0000}"/>
    <cellStyle name="Normal 8 3 2 3 4" xfId="16575" xr:uid="{00000000-0005-0000-0000-0000993D0000}"/>
    <cellStyle name="Normal 8 3 2 4" xfId="16576" xr:uid="{00000000-0005-0000-0000-00009A3D0000}"/>
    <cellStyle name="Normal 8 3 2 4 2" xfId="16577" xr:uid="{00000000-0005-0000-0000-00009B3D0000}"/>
    <cellStyle name="Normal 8 3 2 4 3" xfId="16578" xr:uid="{00000000-0005-0000-0000-00009C3D0000}"/>
    <cellStyle name="Normal 8 3 2 5" xfId="16579" xr:uid="{00000000-0005-0000-0000-00009D3D0000}"/>
    <cellStyle name="Normal 8 3 2 6" xfId="16580" xr:uid="{00000000-0005-0000-0000-00009E3D0000}"/>
    <cellStyle name="Normal 8 3 2 7" xfId="16581" xr:uid="{00000000-0005-0000-0000-00009F3D0000}"/>
    <cellStyle name="Normal 8 3 2 8" xfId="16582" xr:uid="{00000000-0005-0000-0000-0000A03D0000}"/>
    <cellStyle name="Normal 8 3 3" xfId="16583" xr:uid="{00000000-0005-0000-0000-0000A13D0000}"/>
    <cellStyle name="Normal 8 3 3 2" xfId="16584" xr:uid="{00000000-0005-0000-0000-0000A23D0000}"/>
    <cellStyle name="Normal 8 3 3 2 2" xfId="16585" xr:uid="{00000000-0005-0000-0000-0000A33D0000}"/>
    <cellStyle name="Normal 8 3 3 2 3" xfId="16586" xr:uid="{00000000-0005-0000-0000-0000A43D0000}"/>
    <cellStyle name="Normal 8 3 3 2 4" xfId="16587" xr:uid="{00000000-0005-0000-0000-0000A53D0000}"/>
    <cellStyle name="Normal 8 3 3 3" xfId="16588" xr:uid="{00000000-0005-0000-0000-0000A63D0000}"/>
    <cellStyle name="Normal 8 3 3 4" xfId="16589" xr:uid="{00000000-0005-0000-0000-0000A73D0000}"/>
    <cellStyle name="Normal 8 3 3 5" xfId="16590" xr:uid="{00000000-0005-0000-0000-0000A83D0000}"/>
    <cellStyle name="Normal 8 3 3 6" xfId="16591" xr:uid="{00000000-0005-0000-0000-0000A93D0000}"/>
    <cellStyle name="Normal 8 3 4" xfId="16592" xr:uid="{00000000-0005-0000-0000-0000AA3D0000}"/>
    <cellStyle name="Normal 8 3 4 2" xfId="16593" xr:uid="{00000000-0005-0000-0000-0000AB3D0000}"/>
    <cellStyle name="Normal 8 3 4 2 2" xfId="16594" xr:uid="{00000000-0005-0000-0000-0000AC3D0000}"/>
    <cellStyle name="Normal 8 3 4 2 3" xfId="16595" xr:uid="{00000000-0005-0000-0000-0000AD3D0000}"/>
    <cellStyle name="Normal 8 3 4 2 4" xfId="16596" xr:uid="{00000000-0005-0000-0000-0000AE3D0000}"/>
    <cellStyle name="Normal 8 3 4 3" xfId="16597" xr:uid="{00000000-0005-0000-0000-0000AF3D0000}"/>
    <cellStyle name="Normal 8 3 4 4" xfId="16598" xr:uid="{00000000-0005-0000-0000-0000B03D0000}"/>
    <cellStyle name="Normal 8 3 4 5" xfId="16599" xr:uid="{00000000-0005-0000-0000-0000B13D0000}"/>
    <cellStyle name="Normal 8 3 4 6" xfId="16600" xr:uid="{00000000-0005-0000-0000-0000B23D0000}"/>
    <cellStyle name="Normal 8 3 5" xfId="16601" xr:uid="{00000000-0005-0000-0000-0000B33D0000}"/>
    <cellStyle name="Normal 8 3 5 2" xfId="16602" xr:uid="{00000000-0005-0000-0000-0000B43D0000}"/>
    <cellStyle name="Normal 8 3 5 2 2" xfId="16603" xr:uid="{00000000-0005-0000-0000-0000B53D0000}"/>
    <cellStyle name="Normal 8 3 5 3" xfId="16604" xr:uid="{00000000-0005-0000-0000-0000B63D0000}"/>
    <cellStyle name="Normal 8 3 5 4" xfId="16605" xr:uid="{00000000-0005-0000-0000-0000B73D0000}"/>
    <cellStyle name="Normal 8 3 5 5" xfId="16606" xr:uid="{00000000-0005-0000-0000-0000B83D0000}"/>
    <cellStyle name="Normal 8 3 6" xfId="16607" xr:uid="{00000000-0005-0000-0000-0000B93D0000}"/>
    <cellStyle name="Normal 8 3 6 2" xfId="16608" xr:uid="{00000000-0005-0000-0000-0000BA3D0000}"/>
    <cellStyle name="Normal 8 3 7" xfId="16609" xr:uid="{00000000-0005-0000-0000-0000BB3D0000}"/>
    <cellStyle name="Normal 8 3 8" xfId="5334" xr:uid="{00000000-0005-0000-0000-0000893D0000}"/>
    <cellStyle name="Normal 8 4" xfId="16610" xr:uid="{00000000-0005-0000-0000-0000BC3D0000}"/>
    <cellStyle name="Normal 8 4 2" xfId="16611" xr:uid="{00000000-0005-0000-0000-0000BD3D0000}"/>
    <cellStyle name="Normal 8 4 2 2" xfId="16612" xr:uid="{00000000-0005-0000-0000-0000BE3D0000}"/>
    <cellStyle name="Normal 8 4 2 3" xfId="16613" xr:uid="{00000000-0005-0000-0000-0000BF3D0000}"/>
    <cellStyle name="Normal 8 4 2 4" xfId="16614" xr:uid="{00000000-0005-0000-0000-0000C03D0000}"/>
    <cellStyle name="Normal 8 4 2 5" xfId="16615" xr:uid="{00000000-0005-0000-0000-0000C13D0000}"/>
    <cellStyle name="Normal 8 4 3" xfId="16616" xr:uid="{00000000-0005-0000-0000-0000C23D0000}"/>
    <cellStyle name="Normal 8 4 3 2" xfId="16617" xr:uid="{00000000-0005-0000-0000-0000C33D0000}"/>
    <cellStyle name="Normal 8 4 3 2 2" xfId="16618" xr:uid="{00000000-0005-0000-0000-0000C43D0000}"/>
    <cellStyle name="Normal 8 4 3 2 3" xfId="16619" xr:uid="{00000000-0005-0000-0000-0000C53D0000}"/>
    <cellStyle name="Normal 8 4 3 2 4" xfId="16620" xr:uid="{00000000-0005-0000-0000-0000C63D0000}"/>
    <cellStyle name="Normal 8 4 3 3" xfId="16621" xr:uid="{00000000-0005-0000-0000-0000C73D0000}"/>
    <cellStyle name="Normal 8 4 3 4" xfId="16622" xr:uid="{00000000-0005-0000-0000-0000C83D0000}"/>
    <cellStyle name="Normal 8 4 3 5" xfId="16623" xr:uid="{00000000-0005-0000-0000-0000C93D0000}"/>
    <cellStyle name="Normal 8 4 3 6" xfId="16624" xr:uid="{00000000-0005-0000-0000-0000CA3D0000}"/>
    <cellStyle name="Normal 8 4 4" xfId="16625" xr:uid="{00000000-0005-0000-0000-0000CB3D0000}"/>
    <cellStyle name="Normal 8 4 4 2" xfId="16626" xr:uid="{00000000-0005-0000-0000-0000CC3D0000}"/>
    <cellStyle name="Normal 8 4 4 3" xfId="16627" xr:uid="{00000000-0005-0000-0000-0000CD3D0000}"/>
    <cellStyle name="Normal 8 4 4 4" xfId="16628" xr:uid="{00000000-0005-0000-0000-0000CE3D0000}"/>
    <cellStyle name="Normal 8 4 5" xfId="16629" xr:uid="{00000000-0005-0000-0000-0000CF3D0000}"/>
    <cellStyle name="Normal 8 4 5 2" xfId="16630" xr:uid="{00000000-0005-0000-0000-0000D03D0000}"/>
    <cellStyle name="Normal 8 4 5 3" xfId="16631" xr:uid="{00000000-0005-0000-0000-0000D13D0000}"/>
    <cellStyle name="Normal 8 4 6" xfId="16632" xr:uid="{00000000-0005-0000-0000-0000D23D0000}"/>
    <cellStyle name="Normal 8 4 7" xfId="16633" xr:uid="{00000000-0005-0000-0000-0000D33D0000}"/>
    <cellStyle name="Normal 8 5" xfId="16634" xr:uid="{00000000-0005-0000-0000-0000D43D0000}"/>
    <cellStyle name="Normal 8 5 2" xfId="16635" xr:uid="{00000000-0005-0000-0000-0000D53D0000}"/>
    <cellStyle name="Normal 8 5 2 2" xfId="16636" xr:uid="{00000000-0005-0000-0000-0000D63D0000}"/>
    <cellStyle name="Normal 8 5 2 2 2" xfId="16637" xr:uid="{00000000-0005-0000-0000-0000D73D0000}"/>
    <cellStyle name="Normal 8 5 2 2 2 2" xfId="16638" xr:uid="{00000000-0005-0000-0000-0000D83D0000}"/>
    <cellStyle name="Normal 8 5 2 2 2 3" xfId="16639" xr:uid="{00000000-0005-0000-0000-0000D93D0000}"/>
    <cellStyle name="Normal 8 5 2 2 3" xfId="16640" xr:uid="{00000000-0005-0000-0000-0000DA3D0000}"/>
    <cellStyle name="Normal 8 5 2 2 3 2" xfId="16641" xr:uid="{00000000-0005-0000-0000-0000DB3D0000}"/>
    <cellStyle name="Normal 8 5 2 2 4" xfId="16642" xr:uid="{00000000-0005-0000-0000-0000DC3D0000}"/>
    <cellStyle name="Normal 8 5 2 3" xfId="16643" xr:uid="{00000000-0005-0000-0000-0000DD3D0000}"/>
    <cellStyle name="Normal 8 5 2 3 2" xfId="16644" xr:uid="{00000000-0005-0000-0000-0000DE3D0000}"/>
    <cellStyle name="Normal 8 5 2 3 3" xfId="16645" xr:uid="{00000000-0005-0000-0000-0000DF3D0000}"/>
    <cellStyle name="Normal 8 5 2 4" xfId="16646" xr:uid="{00000000-0005-0000-0000-0000E03D0000}"/>
    <cellStyle name="Normal 8 5 2 4 2" xfId="16647" xr:uid="{00000000-0005-0000-0000-0000E13D0000}"/>
    <cellStyle name="Normal 8 5 2 5" xfId="16648" xr:uid="{00000000-0005-0000-0000-0000E23D0000}"/>
    <cellStyle name="Normal 8 5 3" xfId="16649" xr:uid="{00000000-0005-0000-0000-0000E33D0000}"/>
    <cellStyle name="Normal 8 5 3 2" xfId="16650" xr:uid="{00000000-0005-0000-0000-0000E43D0000}"/>
    <cellStyle name="Normal 8 5 3 2 2" xfId="16651" xr:uid="{00000000-0005-0000-0000-0000E53D0000}"/>
    <cellStyle name="Normal 8 5 3 2 3" xfId="16652" xr:uid="{00000000-0005-0000-0000-0000E63D0000}"/>
    <cellStyle name="Normal 8 5 3 3" xfId="16653" xr:uid="{00000000-0005-0000-0000-0000E73D0000}"/>
    <cellStyle name="Normal 8 5 3 3 2" xfId="16654" xr:uid="{00000000-0005-0000-0000-0000E83D0000}"/>
    <cellStyle name="Normal 8 5 3 4" xfId="16655" xr:uid="{00000000-0005-0000-0000-0000E93D0000}"/>
    <cellStyle name="Normal 8 5 4" xfId="16656" xr:uid="{00000000-0005-0000-0000-0000EA3D0000}"/>
    <cellStyle name="Normal 8 5 4 2" xfId="16657" xr:uid="{00000000-0005-0000-0000-0000EB3D0000}"/>
    <cellStyle name="Normal 8 5 5" xfId="16658" xr:uid="{00000000-0005-0000-0000-0000EC3D0000}"/>
    <cellStyle name="Normal 8 5 6" xfId="16659" xr:uid="{00000000-0005-0000-0000-0000ED3D0000}"/>
    <cellStyle name="Normal 8 5 7" xfId="16660" xr:uid="{00000000-0005-0000-0000-0000EE3D0000}"/>
    <cellStyle name="Normal 8 6" xfId="16661" xr:uid="{00000000-0005-0000-0000-0000EF3D0000}"/>
    <cellStyle name="Normal 8 6 2" xfId="16662" xr:uid="{00000000-0005-0000-0000-0000F03D0000}"/>
    <cellStyle name="Normal 8 6 2 2" xfId="16663" xr:uid="{00000000-0005-0000-0000-0000F13D0000}"/>
    <cellStyle name="Normal 8 6 2 3" xfId="16664" xr:uid="{00000000-0005-0000-0000-0000F23D0000}"/>
    <cellStyle name="Normal 8 6 2 4" xfId="16665" xr:uid="{00000000-0005-0000-0000-0000F33D0000}"/>
    <cellStyle name="Normal 8 6 3" xfId="16666" xr:uid="{00000000-0005-0000-0000-0000F43D0000}"/>
    <cellStyle name="Normal 8 6 4" xfId="16667" xr:uid="{00000000-0005-0000-0000-0000F53D0000}"/>
    <cellStyle name="Normal 8 6 5" xfId="16668" xr:uid="{00000000-0005-0000-0000-0000F63D0000}"/>
    <cellStyle name="Normal 8 6 6" xfId="16669" xr:uid="{00000000-0005-0000-0000-0000F73D0000}"/>
    <cellStyle name="Normal 8 7" xfId="16670" xr:uid="{00000000-0005-0000-0000-0000F83D0000}"/>
    <cellStyle name="Normal 8 7 2" xfId="16671" xr:uid="{00000000-0005-0000-0000-0000F93D0000}"/>
    <cellStyle name="Normal 8 7 2 2" xfId="16672" xr:uid="{00000000-0005-0000-0000-0000FA3D0000}"/>
    <cellStyle name="Normal 8 7 2 3" xfId="16673" xr:uid="{00000000-0005-0000-0000-0000FB3D0000}"/>
    <cellStyle name="Normal 8 7 2 4" xfId="16674" xr:uid="{00000000-0005-0000-0000-0000FC3D0000}"/>
    <cellStyle name="Normal 8 7 3" xfId="16675" xr:uid="{00000000-0005-0000-0000-0000FD3D0000}"/>
    <cellStyle name="Normal 8 7 4" xfId="16676" xr:uid="{00000000-0005-0000-0000-0000FE3D0000}"/>
    <cellStyle name="Normal 8 7 5" xfId="16677" xr:uid="{00000000-0005-0000-0000-0000FF3D0000}"/>
    <cellStyle name="Normal 8 7 6" xfId="16678" xr:uid="{00000000-0005-0000-0000-0000003E0000}"/>
    <cellStyle name="Normal 8 8" xfId="16679" xr:uid="{00000000-0005-0000-0000-0000013E0000}"/>
    <cellStyle name="Normal 8 8 2" xfId="16680" xr:uid="{00000000-0005-0000-0000-0000023E0000}"/>
    <cellStyle name="Normal 8 8 2 2" xfId="16681" xr:uid="{00000000-0005-0000-0000-0000033E0000}"/>
    <cellStyle name="Normal 8 8 2 3" xfId="16682" xr:uid="{00000000-0005-0000-0000-0000043E0000}"/>
    <cellStyle name="Normal 8 8 2 4" xfId="16683" xr:uid="{00000000-0005-0000-0000-0000053E0000}"/>
    <cellStyle name="Normal 8 8 3" xfId="16684" xr:uid="{00000000-0005-0000-0000-0000063E0000}"/>
    <cellStyle name="Normal 8 8 4" xfId="16685" xr:uid="{00000000-0005-0000-0000-0000073E0000}"/>
    <cellStyle name="Normal 8 8 5" xfId="16686" xr:uid="{00000000-0005-0000-0000-0000083E0000}"/>
    <cellStyle name="Normal 8 8 6" xfId="16687" xr:uid="{00000000-0005-0000-0000-0000093E0000}"/>
    <cellStyle name="Normal 8 9" xfId="16688" xr:uid="{00000000-0005-0000-0000-00000A3E0000}"/>
    <cellStyle name="Normal 8 9 2" xfId="16689" xr:uid="{00000000-0005-0000-0000-00000B3E0000}"/>
    <cellStyle name="Normal 8 9 3" xfId="16690" xr:uid="{00000000-0005-0000-0000-00000C3E0000}"/>
    <cellStyle name="Normal 8_App b.3 Unspent_" xfId="2572" xr:uid="{00000000-0005-0000-0000-0000D3090000}"/>
    <cellStyle name="Normal 80" xfId="16691" xr:uid="{00000000-0005-0000-0000-00000D3E0000}"/>
    <cellStyle name="Normal 80 2" xfId="16692" xr:uid="{00000000-0005-0000-0000-00000E3E0000}"/>
    <cellStyle name="Normal 80 2 2" xfId="16693" xr:uid="{00000000-0005-0000-0000-00000F3E0000}"/>
    <cellStyle name="Normal 80 3" xfId="16694" xr:uid="{00000000-0005-0000-0000-0000103E0000}"/>
    <cellStyle name="Normal 81" xfId="16695" xr:uid="{00000000-0005-0000-0000-0000113E0000}"/>
    <cellStyle name="Normal 81 2" xfId="16696" xr:uid="{00000000-0005-0000-0000-0000123E0000}"/>
    <cellStyle name="Normal 81 2 2" xfId="16697" xr:uid="{00000000-0005-0000-0000-0000133E0000}"/>
    <cellStyle name="Normal 81 3" xfId="16698" xr:uid="{00000000-0005-0000-0000-0000143E0000}"/>
    <cellStyle name="Normal 82" xfId="16699" xr:uid="{00000000-0005-0000-0000-0000153E0000}"/>
    <cellStyle name="Normal 82 2" xfId="16700" xr:uid="{00000000-0005-0000-0000-0000163E0000}"/>
    <cellStyle name="Normal 82 2 2" xfId="16701" xr:uid="{00000000-0005-0000-0000-0000173E0000}"/>
    <cellStyle name="Normal 82 3" xfId="16702" xr:uid="{00000000-0005-0000-0000-0000183E0000}"/>
    <cellStyle name="Normal 83" xfId="16703" xr:uid="{00000000-0005-0000-0000-0000193E0000}"/>
    <cellStyle name="Normal 83 2" xfId="16704" xr:uid="{00000000-0005-0000-0000-00001A3E0000}"/>
    <cellStyle name="Normal 83 2 2" xfId="16705" xr:uid="{00000000-0005-0000-0000-00001B3E0000}"/>
    <cellStyle name="Normal 83 3" xfId="16706" xr:uid="{00000000-0005-0000-0000-00001C3E0000}"/>
    <cellStyle name="Normal 84" xfId="16707" xr:uid="{00000000-0005-0000-0000-00001D3E0000}"/>
    <cellStyle name="Normal 84 2" xfId="16708" xr:uid="{00000000-0005-0000-0000-00001E3E0000}"/>
    <cellStyle name="Normal 84 2 2" xfId="16709" xr:uid="{00000000-0005-0000-0000-00001F3E0000}"/>
    <cellStyle name="Normal 84 3" xfId="16710" xr:uid="{00000000-0005-0000-0000-0000203E0000}"/>
    <cellStyle name="Normal 85" xfId="16711" xr:uid="{00000000-0005-0000-0000-0000213E0000}"/>
    <cellStyle name="Normal 85 2" xfId="16712" xr:uid="{00000000-0005-0000-0000-0000223E0000}"/>
    <cellStyle name="Normal 85 2 2" xfId="16713" xr:uid="{00000000-0005-0000-0000-0000233E0000}"/>
    <cellStyle name="Normal 85 3" xfId="16714" xr:uid="{00000000-0005-0000-0000-0000243E0000}"/>
    <cellStyle name="Normal 86" xfId="16715" xr:uid="{00000000-0005-0000-0000-0000253E0000}"/>
    <cellStyle name="Normal 86 2" xfId="16716" xr:uid="{00000000-0005-0000-0000-0000263E0000}"/>
    <cellStyle name="Normal 87" xfId="16717" xr:uid="{00000000-0005-0000-0000-0000273E0000}"/>
    <cellStyle name="Normal 87 2" xfId="16718" xr:uid="{00000000-0005-0000-0000-0000283E0000}"/>
    <cellStyle name="Normal 87 4" xfId="20561" xr:uid="{965650D4-4923-47E5-8D8B-7FB6C83294BB}"/>
    <cellStyle name="Normal 88" xfId="16719" xr:uid="{00000000-0005-0000-0000-0000293E0000}"/>
    <cellStyle name="Normal 88 2" xfId="16720" xr:uid="{00000000-0005-0000-0000-00002A3E0000}"/>
    <cellStyle name="Normal 89" xfId="16721" xr:uid="{00000000-0005-0000-0000-00002B3E0000}"/>
    <cellStyle name="Normal 89 2" xfId="16722" xr:uid="{00000000-0005-0000-0000-00002C3E0000}"/>
    <cellStyle name="Normal 9" xfId="2573" xr:uid="{00000000-0005-0000-0000-0000D4090000}"/>
    <cellStyle name="Normal 9 10" xfId="16723" xr:uid="{00000000-0005-0000-0000-00002E3E0000}"/>
    <cellStyle name="Normal 9 11" xfId="16724" xr:uid="{00000000-0005-0000-0000-00002F3E0000}"/>
    <cellStyle name="Normal 9 2" xfId="2574" xr:uid="{00000000-0005-0000-0000-0000D5090000}"/>
    <cellStyle name="Normal 9 2 2" xfId="16725" xr:uid="{00000000-0005-0000-0000-0000313E0000}"/>
    <cellStyle name="Normal 9 2 2 2" xfId="16726" xr:uid="{00000000-0005-0000-0000-0000323E0000}"/>
    <cellStyle name="Normal 9 2 3" xfId="16727" xr:uid="{00000000-0005-0000-0000-0000333E0000}"/>
    <cellStyle name="Normal 9 3" xfId="16728" xr:uid="{00000000-0005-0000-0000-0000343E0000}"/>
    <cellStyle name="Normal 9 3 2" xfId="16729" xr:uid="{00000000-0005-0000-0000-0000353E0000}"/>
    <cellStyle name="Normal 9 3 2 2" xfId="16730" xr:uid="{00000000-0005-0000-0000-0000363E0000}"/>
    <cellStyle name="Normal 9 3 2 3" xfId="16731" xr:uid="{00000000-0005-0000-0000-0000373E0000}"/>
    <cellStyle name="Normal 9 3 2 4" xfId="16732" xr:uid="{00000000-0005-0000-0000-0000383E0000}"/>
    <cellStyle name="Normal 9 3 3" xfId="16733" xr:uid="{00000000-0005-0000-0000-0000393E0000}"/>
    <cellStyle name="Normal 9 3 3 2" xfId="16734" xr:uid="{00000000-0005-0000-0000-00003A3E0000}"/>
    <cellStyle name="Normal 9 3 4" xfId="16735" xr:uid="{00000000-0005-0000-0000-00003B3E0000}"/>
    <cellStyle name="Normal 9 3 5" xfId="16736" xr:uid="{00000000-0005-0000-0000-00003C3E0000}"/>
    <cellStyle name="Normal 9 3 6" xfId="16737" xr:uid="{00000000-0005-0000-0000-00003D3E0000}"/>
    <cellStyle name="Normal 9 4" xfId="16738" xr:uid="{00000000-0005-0000-0000-00003E3E0000}"/>
    <cellStyle name="Normal 9 4 2" xfId="16739" xr:uid="{00000000-0005-0000-0000-00003F3E0000}"/>
    <cellStyle name="Normal 9 4 2 2" xfId="16740" xr:uid="{00000000-0005-0000-0000-0000403E0000}"/>
    <cellStyle name="Normal 9 4 2 2 2" xfId="16741" xr:uid="{00000000-0005-0000-0000-0000413E0000}"/>
    <cellStyle name="Normal 9 4 2 2 3" xfId="16742" xr:uid="{00000000-0005-0000-0000-0000423E0000}"/>
    <cellStyle name="Normal 9 4 2 3" xfId="16743" xr:uid="{00000000-0005-0000-0000-0000433E0000}"/>
    <cellStyle name="Normal 9 4 2 4" xfId="16744" xr:uid="{00000000-0005-0000-0000-0000443E0000}"/>
    <cellStyle name="Normal 9 4 2 5" xfId="16745" xr:uid="{00000000-0005-0000-0000-0000453E0000}"/>
    <cellStyle name="Normal 9 4 2 6" xfId="16746" xr:uid="{00000000-0005-0000-0000-0000463E0000}"/>
    <cellStyle name="Normal 9 4 3" xfId="16747" xr:uid="{00000000-0005-0000-0000-0000473E0000}"/>
    <cellStyle name="Normal 9 4 3 2" xfId="16748" xr:uid="{00000000-0005-0000-0000-0000483E0000}"/>
    <cellStyle name="Normal 9 4 3 2 2" xfId="16749" xr:uid="{00000000-0005-0000-0000-0000493E0000}"/>
    <cellStyle name="Normal 9 4 3 2 3" xfId="16750" xr:uid="{00000000-0005-0000-0000-00004A3E0000}"/>
    <cellStyle name="Normal 9 4 3 3" xfId="16751" xr:uid="{00000000-0005-0000-0000-00004B3E0000}"/>
    <cellStyle name="Normal 9 4 3 3 2" xfId="16752" xr:uid="{00000000-0005-0000-0000-00004C3E0000}"/>
    <cellStyle name="Normal 9 4 3 4" xfId="16753" xr:uid="{00000000-0005-0000-0000-00004D3E0000}"/>
    <cellStyle name="Normal 9 4 4" xfId="16754" xr:uid="{00000000-0005-0000-0000-00004E3E0000}"/>
    <cellStyle name="Normal 9 4 4 2" xfId="16755" xr:uid="{00000000-0005-0000-0000-00004F3E0000}"/>
    <cellStyle name="Normal 9 4 4 3" xfId="16756" xr:uid="{00000000-0005-0000-0000-0000503E0000}"/>
    <cellStyle name="Normal 9 4 5" xfId="16757" xr:uid="{00000000-0005-0000-0000-0000513E0000}"/>
    <cellStyle name="Normal 9 4 6" xfId="16758" xr:uid="{00000000-0005-0000-0000-0000523E0000}"/>
    <cellStyle name="Normal 9 4 7" xfId="16759" xr:uid="{00000000-0005-0000-0000-0000533E0000}"/>
    <cellStyle name="Normal 9 4 8" xfId="16760" xr:uid="{00000000-0005-0000-0000-0000543E0000}"/>
    <cellStyle name="Normal 9 5" xfId="16761" xr:uid="{00000000-0005-0000-0000-0000553E0000}"/>
    <cellStyle name="Normal 9 5 2" xfId="16762" xr:uid="{00000000-0005-0000-0000-0000563E0000}"/>
    <cellStyle name="Normal 9 5 2 2" xfId="16763" xr:uid="{00000000-0005-0000-0000-0000573E0000}"/>
    <cellStyle name="Normal 9 5 3" xfId="16764" xr:uid="{00000000-0005-0000-0000-0000583E0000}"/>
    <cellStyle name="Normal 9 5 4" xfId="16765" xr:uid="{00000000-0005-0000-0000-0000593E0000}"/>
    <cellStyle name="Normal 9 5 5" xfId="16766" xr:uid="{00000000-0005-0000-0000-00005A3E0000}"/>
    <cellStyle name="Normal 9 6" xfId="16767" xr:uid="{00000000-0005-0000-0000-00005B3E0000}"/>
    <cellStyle name="Normal 9 6 2" xfId="16768" xr:uid="{00000000-0005-0000-0000-00005C3E0000}"/>
    <cellStyle name="Normal 9 6 2 2" xfId="16769" xr:uid="{00000000-0005-0000-0000-00005D3E0000}"/>
    <cellStyle name="Normal 9 6 2 3" xfId="16770" xr:uid="{00000000-0005-0000-0000-00005E3E0000}"/>
    <cellStyle name="Normal 9 6 3" xfId="16771" xr:uid="{00000000-0005-0000-0000-00005F3E0000}"/>
    <cellStyle name="Normal 9 6 4" xfId="16772" xr:uid="{00000000-0005-0000-0000-0000603E0000}"/>
    <cellStyle name="Normal 9 6 5" xfId="16773" xr:uid="{00000000-0005-0000-0000-0000613E0000}"/>
    <cellStyle name="Normal 9 6 6" xfId="16774" xr:uid="{00000000-0005-0000-0000-0000623E0000}"/>
    <cellStyle name="Normal 9 7" xfId="16775" xr:uid="{00000000-0005-0000-0000-0000633E0000}"/>
    <cellStyle name="Normal 9 7 2" xfId="16776" xr:uid="{00000000-0005-0000-0000-0000643E0000}"/>
    <cellStyle name="Normal 9 7 2 2" xfId="16777" xr:uid="{00000000-0005-0000-0000-0000653E0000}"/>
    <cellStyle name="Normal 9 7 2 3" xfId="16778" xr:uid="{00000000-0005-0000-0000-0000663E0000}"/>
    <cellStyle name="Normal 9 7 3" xfId="16779" xr:uid="{00000000-0005-0000-0000-0000673E0000}"/>
    <cellStyle name="Normal 9 7 4" xfId="16780" xr:uid="{00000000-0005-0000-0000-0000683E0000}"/>
    <cellStyle name="Normal 9 7 5" xfId="16781" xr:uid="{00000000-0005-0000-0000-0000693E0000}"/>
    <cellStyle name="Normal 9 7 6" xfId="16782" xr:uid="{00000000-0005-0000-0000-00006A3E0000}"/>
    <cellStyle name="Normal 9 8" xfId="16783" xr:uid="{00000000-0005-0000-0000-00006B3E0000}"/>
    <cellStyle name="Normal 9 8 2" xfId="16784" xr:uid="{00000000-0005-0000-0000-00006C3E0000}"/>
    <cellStyle name="Normal 9 8 3" xfId="16785" xr:uid="{00000000-0005-0000-0000-00006D3E0000}"/>
    <cellStyle name="Normal 9 9" xfId="16786" xr:uid="{00000000-0005-0000-0000-00006E3E0000}"/>
    <cellStyle name="Normal 9 9 2" xfId="16787" xr:uid="{00000000-0005-0000-0000-00006F3E0000}"/>
    <cellStyle name="Normal 9 9 3" xfId="16788" xr:uid="{00000000-0005-0000-0000-0000703E0000}"/>
    <cellStyle name="Normal 9_App b.3 Unspent_" xfId="2575" xr:uid="{00000000-0005-0000-0000-0000D6090000}"/>
    <cellStyle name="Normal 90" xfId="16789" xr:uid="{00000000-0005-0000-0000-0000713E0000}"/>
    <cellStyle name="Normal 90 2" xfId="16790" xr:uid="{00000000-0005-0000-0000-0000723E0000}"/>
    <cellStyle name="Normal 91" xfId="16791" xr:uid="{00000000-0005-0000-0000-0000733E0000}"/>
    <cellStyle name="Normal 91 2" xfId="16792" xr:uid="{00000000-0005-0000-0000-0000743E0000}"/>
    <cellStyle name="Normal 92" xfId="16793" xr:uid="{00000000-0005-0000-0000-0000753E0000}"/>
    <cellStyle name="Normal 92 2" xfId="16794" xr:uid="{00000000-0005-0000-0000-0000763E0000}"/>
    <cellStyle name="Normal 93" xfId="16795" xr:uid="{00000000-0005-0000-0000-0000773E0000}"/>
    <cellStyle name="Normal 93 2" xfId="16796" xr:uid="{00000000-0005-0000-0000-0000783E0000}"/>
    <cellStyle name="Normal 93 3" xfId="16797" xr:uid="{00000000-0005-0000-0000-0000793E0000}"/>
    <cellStyle name="Normal 94" xfId="16798" xr:uid="{00000000-0005-0000-0000-00007A3E0000}"/>
    <cellStyle name="Normal 94 2" xfId="16799" xr:uid="{00000000-0005-0000-0000-00007B3E0000}"/>
    <cellStyle name="Normal 94 3" xfId="16800" xr:uid="{00000000-0005-0000-0000-00007C3E0000}"/>
    <cellStyle name="Normal 95" xfId="16801" xr:uid="{00000000-0005-0000-0000-00007D3E0000}"/>
    <cellStyle name="Normal 95 2" xfId="16802" xr:uid="{00000000-0005-0000-0000-00007E3E0000}"/>
    <cellStyle name="Normal 95 3" xfId="16803" xr:uid="{00000000-0005-0000-0000-00007F3E0000}"/>
    <cellStyle name="Normal 96" xfId="16804" xr:uid="{00000000-0005-0000-0000-0000803E0000}"/>
    <cellStyle name="Normal 96 2" xfId="16805" xr:uid="{00000000-0005-0000-0000-0000813E0000}"/>
    <cellStyle name="Normal 96 3" xfId="16806" xr:uid="{00000000-0005-0000-0000-0000823E0000}"/>
    <cellStyle name="Normal 97" xfId="16807" xr:uid="{00000000-0005-0000-0000-0000833E0000}"/>
    <cellStyle name="Normal 97 2" xfId="16808" xr:uid="{00000000-0005-0000-0000-0000843E0000}"/>
    <cellStyle name="Normal 97 3" xfId="16809" xr:uid="{00000000-0005-0000-0000-0000853E0000}"/>
    <cellStyle name="Normal 98" xfId="16810" xr:uid="{00000000-0005-0000-0000-0000863E0000}"/>
    <cellStyle name="Normal 98 2" xfId="16811" xr:uid="{00000000-0005-0000-0000-0000873E0000}"/>
    <cellStyle name="Normal 98 3" xfId="16812" xr:uid="{00000000-0005-0000-0000-0000883E0000}"/>
    <cellStyle name="Normal 99" xfId="16813" xr:uid="{00000000-0005-0000-0000-0000893E0000}"/>
    <cellStyle name="Normal 99 2" xfId="16814" xr:uid="{00000000-0005-0000-0000-00008A3E0000}"/>
    <cellStyle name="Normal 99 3" xfId="16815" xr:uid="{00000000-0005-0000-0000-00008B3E0000}"/>
    <cellStyle name="Normal_Attachment 5A - Program Budget Workbook Dec22" xfId="6" xr:uid="{00000000-0005-0000-0000-00003C000000}"/>
    <cellStyle name="Normal_DRAFT_June1Filing_v02_zap041405" xfId="20559" xr:uid="{E01134FE-BB5F-48EE-BA76-F3563DA614E8}"/>
    <cellStyle name="Normal_DRAFT_June1Filing_v05_zap041705" xfId="9" xr:uid="{00000000-0005-0000-0000-00003D000000}"/>
    <cellStyle name="Normal_DRAFT_June1Filing_v05_zap041705 2" xfId="20558" xr:uid="{ABB86883-0E33-45BC-895A-E85E0B614677}"/>
    <cellStyle name="Normal_New Budget Table - 4.2" xfId="20557" xr:uid="{7CC6DD39-2CD1-439D-87A7-62259A36A113}"/>
    <cellStyle name="Normal_PY2006-8_Planning_PreliminaryFunding-Budgets_forJune1Filing_05-23-05" xfId="2" xr:uid="{00000000-0005-0000-0000-00003E000000}"/>
    <cellStyle name="Note 10" xfId="16816" xr:uid="{00000000-0005-0000-0000-0000903E0000}"/>
    <cellStyle name="Note 10 2" xfId="20157" xr:uid="{00000000-0005-0000-0000-0000903E0000}"/>
    <cellStyle name="Note 11" xfId="16817" xr:uid="{00000000-0005-0000-0000-0000913E0000}"/>
    <cellStyle name="Note 2" xfId="2577" xr:uid="{00000000-0005-0000-0000-0000D8090000}"/>
    <cellStyle name="Note 2 10" xfId="16819" xr:uid="{00000000-0005-0000-0000-0000933E0000}"/>
    <cellStyle name="Note 2 10 2" xfId="16820" xr:uid="{00000000-0005-0000-0000-0000943E0000}"/>
    <cellStyle name="Note 2 10 3" xfId="16821" xr:uid="{00000000-0005-0000-0000-0000953E0000}"/>
    <cellStyle name="Note 2 11" xfId="16822" xr:uid="{00000000-0005-0000-0000-0000963E0000}"/>
    <cellStyle name="Note 2 11 2" xfId="16823" xr:uid="{00000000-0005-0000-0000-0000973E0000}"/>
    <cellStyle name="Note 2 11 2 2" xfId="16824" xr:uid="{00000000-0005-0000-0000-0000983E0000}"/>
    <cellStyle name="Note 2 11 3" xfId="16825" xr:uid="{00000000-0005-0000-0000-0000993E0000}"/>
    <cellStyle name="Note 2 12" xfId="16826" xr:uid="{00000000-0005-0000-0000-00009A3E0000}"/>
    <cellStyle name="Note 2 12 2" xfId="16827" xr:uid="{00000000-0005-0000-0000-00009B3E0000}"/>
    <cellStyle name="Note 2 13" xfId="16828" xr:uid="{00000000-0005-0000-0000-00009C3E0000}"/>
    <cellStyle name="Note 2 13 2" xfId="20158" xr:uid="{00000000-0005-0000-0000-00009C3E0000}"/>
    <cellStyle name="Note 2 14" xfId="16829" xr:uid="{00000000-0005-0000-0000-00009D3E0000}"/>
    <cellStyle name="Note 2 15" xfId="16818" xr:uid="{00000000-0005-0000-0000-0000923E0000}"/>
    <cellStyle name="Note 2 2" xfId="16830" xr:uid="{00000000-0005-0000-0000-00009E3E0000}"/>
    <cellStyle name="Note 2 2 2" xfId="16831" xr:uid="{00000000-0005-0000-0000-00009F3E0000}"/>
    <cellStyle name="Note 2 2 2 2" xfId="16832" xr:uid="{00000000-0005-0000-0000-0000A03E0000}"/>
    <cellStyle name="Note 2 2 2 2 2" xfId="16833" xr:uid="{00000000-0005-0000-0000-0000A13E0000}"/>
    <cellStyle name="Note 2 2 2 2 3" xfId="16834" xr:uid="{00000000-0005-0000-0000-0000A23E0000}"/>
    <cellStyle name="Note 2 2 2 2 4" xfId="16835" xr:uid="{00000000-0005-0000-0000-0000A33E0000}"/>
    <cellStyle name="Note 2 2 2 3" xfId="16836" xr:uid="{00000000-0005-0000-0000-0000A43E0000}"/>
    <cellStyle name="Note 2 2 2 4" xfId="16837" xr:uid="{00000000-0005-0000-0000-0000A53E0000}"/>
    <cellStyle name="Note 2 2 2 5" xfId="16838" xr:uid="{00000000-0005-0000-0000-0000A63E0000}"/>
    <cellStyle name="Note 2 2 3" xfId="16839" xr:uid="{00000000-0005-0000-0000-0000A73E0000}"/>
    <cellStyle name="Note 2 2 3 2" xfId="16840" xr:uid="{00000000-0005-0000-0000-0000A83E0000}"/>
    <cellStyle name="Note 2 2 3 2 2" xfId="20159" xr:uid="{00000000-0005-0000-0000-0000A83E0000}"/>
    <cellStyle name="Note 2 2 4" xfId="16841" xr:uid="{00000000-0005-0000-0000-0000A93E0000}"/>
    <cellStyle name="Note 2 2 4 2" xfId="20160" xr:uid="{00000000-0005-0000-0000-0000A93E0000}"/>
    <cellStyle name="Note 2 2 5" xfId="16842" xr:uid="{00000000-0005-0000-0000-0000AA3E0000}"/>
    <cellStyle name="Note 2 3" xfId="16843" xr:uid="{00000000-0005-0000-0000-0000AB3E0000}"/>
    <cellStyle name="Note 2 3 2" xfId="16844" xr:uid="{00000000-0005-0000-0000-0000AC3E0000}"/>
    <cellStyle name="Note 2 3 2 2" xfId="16845" xr:uid="{00000000-0005-0000-0000-0000AD3E0000}"/>
    <cellStyle name="Note 2 3 2 2 2" xfId="20162" xr:uid="{00000000-0005-0000-0000-0000AD3E0000}"/>
    <cellStyle name="Note 2 3 2 3" xfId="16846" xr:uid="{00000000-0005-0000-0000-0000AE3E0000}"/>
    <cellStyle name="Note 2 3 2 4" xfId="20161" xr:uid="{00000000-0005-0000-0000-0000AC3E0000}"/>
    <cellStyle name="Note 2 3 3" xfId="16847" xr:uid="{00000000-0005-0000-0000-0000AF3E0000}"/>
    <cellStyle name="Note 2 3 4" xfId="16848" xr:uid="{00000000-0005-0000-0000-0000B03E0000}"/>
    <cellStyle name="Note 2 3 5" xfId="16849" xr:uid="{00000000-0005-0000-0000-0000B13E0000}"/>
    <cellStyle name="Note 2 3 6" xfId="16850" xr:uid="{00000000-0005-0000-0000-0000B23E0000}"/>
    <cellStyle name="Note 2 4" xfId="16851" xr:uid="{00000000-0005-0000-0000-0000B33E0000}"/>
    <cellStyle name="Note 2 4 2" xfId="16852" xr:uid="{00000000-0005-0000-0000-0000B43E0000}"/>
    <cellStyle name="Note 2 4 2 2" xfId="16853" xr:uid="{00000000-0005-0000-0000-0000B53E0000}"/>
    <cellStyle name="Note 2 4 2 3" xfId="16854" xr:uid="{00000000-0005-0000-0000-0000B63E0000}"/>
    <cellStyle name="Note 2 4 2 4" xfId="16855" xr:uid="{00000000-0005-0000-0000-0000B73E0000}"/>
    <cellStyle name="Note 2 4 3" xfId="16856" xr:uid="{00000000-0005-0000-0000-0000B83E0000}"/>
    <cellStyle name="Note 2 4 3 2" xfId="16857" xr:uid="{00000000-0005-0000-0000-0000B93E0000}"/>
    <cellStyle name="Note 2 4 3 2 2" xfId="20163" xr:uid="{00000000-0005-0000-0000-0000B93E0000}"/>
    <cellStyle name="Note 2 4 3 3" xfId="16858" xr:uid="{00000000-0005-0000-0000-0000BA3E0000}"/>
    <cellStyle name="Note 2 4 4" xfId="16859" xr:uid="{00000000-0005-0000-0000-0000BB3E0000}"/>
    <cellStyle name="Note 2 4 5" xfId="16860" xr:uid="{00000000-0005-0000-0000-0000BC3E0000}"/>
    <cellStyle name="Note 2 4 6" xfId="16861" xr:uid="{00000000-0005-0000-0000-0000BD3E0000}"/>
    <cellStyle name="Note 2 4 7" xfId="16862" xr:uid="{00000000-0005-0000-0000-0000BE3E0000}"/>
    <cellStyle name="Note 2 5" xfId="16863" xr:uid="{00000000-0005-0000-0000-0000BF3E0000}"/>
    <cellStyle name="Note 2 5 2" xfId="16864" xr:uid="{00000000-0005-0000-0000-0000C03E0000}"/>
    <cellStyle name="Note 2 5 3" xfId="16865" xr:uid="{00000000-0005-0000-0000-0000C13E0000}"/>
    <cellStyle name="Note 2 5 4" xfId="16866" xr:uid="{00000000-0005-0000-0000-0000C23E0000}"/>
    <cellStyle name="Note 2 6" xfId="16867" xr:uid="{00000000-0005-0000-0000-0000C33E0000}"/>
    <cellStyle name="Note 2 6 2" xfId="16868" xr:uid="{00000000-0005-0000-0000-0000C43E0000}"/>
    <cellStyle name="Note 2 6 2 2" xfId="16869" xr:uid="{00000000-0005-0000-0000-0000C53E0000}"/>
    <cellStyle name="Note 2 6 2 2 2" xfId="16870" xr:uid="{00000000-0005-0000-0000-0000C63E0000}"/>
    <cellStyle name="Note 2 6 2 2 2 2" xfId="16871" xr:uid="{00000000-0005-0000-0000-0000C73E0000}"/>
    <cellStyle name="Note 2 6 2 2 3" xfId="16872" xr:uid="{00000000-0005-0000-0000-0000C83E0000}"/>
    <cellStyle name="Note 2 6 2 3" xfId="16873" xr:uid="{00000000-0005-0000-0000-0000C93E0000}"/>
    <cellStyle name="Note 2 6 2 3 2" xfId="16874" xr:uid="{00000000-0005-0000-0000-0000CA3E0000}"/>
    <cellStyle name="Note 2 6 2 4" xfId="16875" xr:uid="{00000000-0005-0000-0000-0000CB3E0000}"/>
    <cellStyle name="Note 2 6 3" xfId="16876" xr:uid="{00000000-0005-0000-0000-0000CC3E0000}"/>
    <cellStyle name="Note 2 6 4" xfId="16877" xr:uid="{00000000-0005-0000-0000-0000CD3E0000}"/>
    <cellStyle name="Note 2 6 4 2" xfId="20164" xr:uid="{00000000-0005-0000-0000-0000CD3E0000}"/>
    <cellStyle name="Note 2 6 5" xfId="16878" xr:uid="{00000000-0005-0000-0000-0000CE3E0000}"/>
    <cellStyle name="Note 2 6 6" xfId="16879" xr:uid="{00000000-0005-0000-0000-0000CF3E0000}"/>
    <cellStyle name="Note 2 7" xfId="16880" xr:uid="{00000000-0005-0000-0000-0000D03E0000}"/>
    <cellStyle name="Note 2 7 2" xfId="16881" xr:uid="{00000000-0005-0000-0000-0000D13E0000}"/>
    <cellStyle name="Note 2 7 2 2" xfId="16882" xr:uid="{00000000-0005-0000-0000-0000D23E0000}"/>
    <cellStyle name="Note 2 7 2 3" xfId="16883" xr:uid="{00000000-0005-0000-0000-0000D33E0000}"/>
    <cellStyle name="Note 2 7 2 4" xfId="16884" xr:uid="{00000000-0005-0000-0000-0000D43E0000}"/>
    <cellStyle name="Note 2 7 2 5" xfId="16885" xr:uid="{00000000-0005-0000-0000-0000D53E0000}"/>
    <cellStyle name="Note 2 7 3" xfId="16886" xr:uid="{00000000-0005-0000-0000-0000D63E0000}"/>
    <cellStyle name="Note 2 7 4" xfId="16887" xr:uid="{00000000-0005-0000-0000-0000D73E0000}"/>
    <cellStyle name="Note 2 7 5" xfId="16888" xr:uid="{00000000-0005-0000-0000-0000D83E0000}"/>
    <cellStyle name="Note 2 7 6" xfId="16889" xr:uid="{00000000-0005-0000-0000-0000D93E0000}"/>
    <cellStyle name="Note 2 8" xfId="16890" xr:uid="{00000000-0005-0000-0000-0000DA3E0000}"/>
    <cellStyle name="Note 2 8 2" xfId="16891" xr:uid="{00000000-0005-0000-0000-0000DB3E0000}"/>
    <cellStyle name="Note 2 8 2 2" xfId="16892" xr:uid="{00000000-0005-0000-0000-0000DC3E0000}"/>
    <cellStyle name="Note 2 8 2 2 2" xfId="16893" xr:uid="{00000000-0005-0000-0000-0000DD3E0000}"/>
    <cellStyle name="Note 2 8 2 3" xfId="16894" xr:uid="{00000000-0005-0000-0000-0000DE3E0000}"/>
    <cellStyle name="Note 2 8 3" xfId="16895" xr:uid="{00000000-0005-0000-0000-0000DF3E0000}"/>
    <cellStyle name="Note 2 8 4" xfId="16896" xr:uid="{00000000-0005-0000-0000-0000E03E0000}"/>
    <cellStyle name="Note 2 8 5" xfId="16897" xr:uid="{00000000-0005-0000-0000-0000E13E0000}"/>
    <cellStyle name="Note 2 8 5 2" xfId="20165" xr:uid="{00000000-0005-0000-0000-0000E13E0000}"/>
    <cellStyle name="Note 2 8 6" xfId="16898" xr:uid="{00000000-0005-0000-0000-0000E23E0000}"/>
    <cellStyle name="Note 2 9" xfId="16899" xr:uid="{00000000-0005-0000-0000-0000E33E0000}"/>
    <cellStyle name="Note 2 9 2" xfId="16900" xr:uid="{00000000-0005-0000-0000-0000E43E0000}"/>
    <cellStyle name="Note 2 9 2 2" xfId="16901" xr:uid="{00000000-0005-0000-0000-0000E53E0000}"/>
    <cellStyle name="Note 2 9 2 3" xfId="16902" xr:uid="{00000000-0005-0000-0000-0000E63E0000}"/>
    <cellStyle name="Note 2 9 3" xfId="16903" xr:uid="{00000000-0005-0000-0000-0000E73E0000}"/>
    <cellStyle name="Note 2 9 4" xfId="16904" xr:uid="{00000000-0005-0000-0000-0000E83E0000}"/>
    <cellStyle name="Note 2 9 5" xfId="16905" xr:uid="{00000000-0005-0000-0000-0000E93E0000}"/>
    <cellStyle name="Note 2 9 6" xfId="16906" xr:uid="{00000000-0005-0000-0000-0000EA3E0000}"/>
    <cellStyle name="Note 3" xfId="2578" xr:uid="{00000000-0005-0000-0000-0000D9090000}"/>
    <cellStyle name="Note 3 10" xfId="16908" xr:uid="{00000000-0005-0000-0000-0000EC3E0000}"/>
    <cellStyle name="Note 3 10 2" xfId="16909" xr:uid="{00000000-0005-0000-0000-0000ED3E0000}"/>
    <cellStyle name="Note 3 10 2 2" xfId="16910" xr:uid="{00000000-0005-0000-0000-0000EE3E0000}"/>
    <cellStyle name="Note 3 10 2 2 2" xfId="16911" xr:uid="{00000000-0005-0000-0000-0000EF3E0000}"/>
    <cellStyle name="Note 3 10 2 3" xfId="16912" xr:uid="{00000000-0005-0000-0000-0000F03E0000}"/>
    <cellStyle name="Note 3 10 3" xfId="16913" xr:uid="{00000000-0005-0000-0000-0000F13E0000}"/>
    <cellStyle name="Note 3 10 3 2" xfId="16914" xr:uid="{00000000-0005-0000-0000-0000F23E0000}"/>
    <cellStyle name="Note 3 10 4" xfId="16915" xr:uid="{00000000-0005-0000-0000-0000F33E0000}"/>
    <cellStyle name="Note 3 11" xfId="16916" xr:uid="{00000000-0005-0000-0000-0000F43E0000}"/>
    <cellStyle name="Note 3 11 2" xfId="16917" xr:uid="{00000000-0005-0000-0000-0000F53E0000}"/>
    <cellStyle name="Note 3 11 2 2" xfId="16918" xr:uid="{00000000-0005-0000-0000-0000F63E0000}"/>
    <cellStyle name="Note 3 11 2 3" xfId="16919" xr:uid="{00000000-0005-0000-0000-0000F73E0000}"/>
    <cellStyle name="Note 3 11 3" xfId="16920" xr:uid="{00000000-0005-0000-0000-0000F83E0000}"/>
    <cellStyle name="Note 3 11 3 2" xfId="16921" xr:uid="{00000000-0005-0000-0000-0000F93E0000}"/>
    <cellStyle name="Note 3 11 4" xfId="16922" xr:uid="{00000000-0005-0000-0000-0000FA3E0000}"/>
    <cellStyle name="Note 3 12" xfId="16923" xr:uid="{00000000-0005-0000-0000-0000FB3E0000}"/>
    <cellStyle name="Note 3 12 2" xfId="16924" xr:uid="{00000000-0005-0000-0000-0000FC3E0000}"/>
    <cellStyle name="Note 3 12 2 2" xfId="16925" xr:uid="{00000000-0005-0000-0000-0000FD3E0000}"/>
    <cellStyle name="Note 3 12 2 3" xfId="16926" xr:uid="{00000000-0005-0000-0000-0000FE3E0000}"/>
    <cellStyle name="Note 3 12 3" xfId="16927" xr:uid="{00000000-0005-0000-0000-0000FF3E0000}"/>
    <cellStyle name="Note 3 12 3 2" xfId="16928" xr:uid="{00000000-0005-0000-0000-0000003F0000}"/>
    <cellStyle name="Note 3 12 4" xfId="16929" xr:uid="{00000000-0005-0000-0000-0000013F0000}"/>
    <cellStyle name="Note 3 13" xfId="16930" xr:uid="{00000000-0005-0000-0000-0000023F0000}"/>
    <cellStyle name="Note 3 13 2" xfId="16931" xr:uid="{00000000-0005-0000-0000-0000033F0000}"/>
    <cellStyle name="Note 3 13 3" xfId="16932" xr:uid="{00000000-0005-0000-0000-0000043F0000}"/>
    <cellStyle name="Note 3 14" xfId="16933" xr:uid="{00000000-0005-0000-0000-0000053F0000}"/>
    <cellStyle name="Note 3 15" xfId="16934" xr:uid="{00000000-0005-0000-0000-0000063F0000}"/>
    <cellStyle name="Note 3 16" xfId="16935" xr:uid="{00000000-0005-0000-0000-0000073F0000}"/>
    <cellStyle name="Note 3 17" xfId="16936" xr:uid="{00000000-0005-0000-0000-0000083F0000}"/>
    <cellStyle name="Note 3 18" xfId="16907" xr:uid="{00000000-0005-0000-0000-0000EB3E0000}"/>
    <cellStyle name="Note 3 2" xfId="2579" xr:uid="{00000000-0005-0000-0000-0000DA090000}"/>
    <cellStyle name="Note 3 2 10" xfId="16938" xr:uid="{00000000-0005-0000-0000-00000A3F0000}"/>
    <cellStyle name="Note 3 2 11" xfId="16939" xr:uid="{00000000-0005-0000-0000-00000B3F0000}"/>
    <cellStyle name="Note 3 2 12" xfId="16937" xr:uid="{00000000-0005-0000-0000-0000093F0000}"/>
    <cellStyle name="Note 3 2 2" xfId="16940" xr:uid="{00000000-0005-0000-0000-00000C3F0000}"/>
    <cellStyle name="Note 3 2 2 2" xfId="16941" xr:uid="{00000000-0005-0000-0000-00000D3F0000}"/>
    <cellStyle name="Note 3 2 2 2 2" xfId="16942" xr:uid="{00000000-0005-0000-0000-00000E3F0000}"/>
    <cellStyle name="Note 3 2 2 2 2 2" xfId="16943" xr:uid="{00000000-0005-0000-0000-00000F3F0000}"/>
    <cellStyle name="Note 3 2 2 2 2 2 2" xfId="16944" xr:uid="{00000000-0005-0000-0000-0000103F0000}"/>
    <cellStyle name="Note 3 2 2 2 2 3" xfId="16945" xr:uid="{00000000-0005-0000-0000-0000113F0000}"/>
    <cellStyle name="Note 3 2 2 2 3" xfId="16946" xr:uid="{00000000-0005-0000-0000-0000123F0000}"/>
    <cellStyle name="Note 3 2 2 2 4" xfId="16947" xr:uid="{00000000-0005-0000-0000-0000133F0000}"/>
    <cellStyle name="Note 3 2 2 2 5" xfId="16948" xr:uid="{00000000-0005-0000-0000-0000143F0000}"/>
    <cellStyle name="Note 3 2 2 2 6" xfId="16949" xr:uid="{00000000-0005-0000-0000-0000153F0000}"/>
    <cellStyle name="Note 3 2 2 3" xfId="16950" xr:uid="{00000000-0005-0000-0000-0000163F0000}"/>
    <cellStyle name="Note 3 2 2 3 2" xfId="16951" xr:uid="{00000000-0005-0000-0000-0000173F0000}"/>
    <cellStyle name="Note 3 2 2 3 2 2" xfId="16952" xr:uid="{00000000-0005-0000-0000-0000183F0000}"/>
    <cellStyle name="Note 3 2 2 3 3" xfId="16953" xr:uid="{00000000-0005-0000-0000-0000193F0000}"/>
    <cellStyle name="Note 3 2 2 4" xfId="16954" xr:uid="{00000000-0005-0000-0000-00001A3F0000}"/>
    <cellStyle name="Note 3 2 2 4 2" xfId="16955" xr:uid="{00000000-0005-0000-0000-00001B3F0000}"/>
    <cellStyle name="Note 3 2 2 4 2 2" xfId="16956" xr:uid="{00000000-0005-0000-0000-00001C3F0000}"/>
    <cellStyle name="Note 3 2 2 4 2 2 2" xfId="16957" xr:uid="{00000000-0005-0000-0000-00001D3F0000}"/>
    <cellStyle name="Note 3 2 2 4 2 3" xfId="16958" xr:uid="{00000000-0005-0000-0000-00001E3F0000}"/>
    <cellStyle name="Note 3 2 2 4 3" xfId="16959" xr:uid="{00000000-0005-0000-0000-00001F3F0000}"/>
    <cellStyle name="Note 3 2 2 4 3 2" xfId="16960" xr:uid="{00000000-0005-0000-0000-0000203F0000}"/>
    <cellStyle name="Note 3 2 2 4 4" xfId="16961" xr:uid="{00000000-0005-0000-0000-0000213F0000}"/>
    <cellStyle name="Note 3 2 2 5" xfId="16962" xr:uid="{00000000-0005-0000-0000-0000223F0000}"/>
    <cellStyle name="Note 3 2 2 5 2" xfId="16963" xr:uid="{00000000-0005-0000-0000-0000233F0000}"/>
    <cellStyle name="Note 3 2 2 5 2 2" xfId="16964" xr:uid="{00000000-0005-0000-0000-0000243F0000}"/>
    <cellStyle name="Note 3 2 2 5 2 3" xfId="16965" xr:uid="{00000000-0005-0000-0000-0000253F0000}"/>
    <cellStyle name="Note 3 2 2 5 3" xfId="16966" xr:uid="{00000000-0005-0000-0000-0000263F0000}"/>
    <cellStyle name="Note 3 2 2 5 3 2" xfId="16967" xr:uid="{00000000-0005-0000-0000-0000273F0000}"/>
    <cellStyle name="Note 3 2 2 5 4" xfId="16968" xr:uid="{00000000-0005-0000-0000-0000283F0000}"/>
    <cellStyle name="Note 3 2 2 6" xfId="16969" xr:uid="{00000000-0005-0000-0000-0000293F0000}"/>
    <cellStyle name="Note 3 2 2 7" xfId="16970" xr:uid="{00000000-0005-0000-0000-00002A3F0000}"/>
    <cellStyle name="Note 3 2 2 8" xfId="16971" xr:uid="{00000000-0005-0000-0000-00002B3F0000}"/>
    <cellStyle name="Note 3 2 2 9" xfId="16972" xr:uid="{00000000-0005-0000-0000-00002C3F0000}"/>
    <cellStyle name="Note 3 2 3" xfId="16973" xr:uid="{00000000-0005-0000-0000-00002D3F0000}"/>
    <cellStyle name="Note 3 2 3 2" xfId="16974" xr:uid="{00000000-0005-0000-0000-00002E3F0000}"/>
    <cellStyle name="Note 3 2 3 2 2" xfId="16975" xr:uid="{00000000-0005-0000-0000-00002F3F0000}"/>
    <cellStyle name="Note 3 2 3 2 2 2" xfId="16976" xr:uid="{00000000-0005-0000-0000-0000303F0000}"/>
    <cellStyle name="Note 3 2 3 2 3" xfId="16977" xr:uid="{00000000-0005-0000-0000-0000313F0000}"/>
    <cellStyle name="Note 3 2 3 3" xfId="16978" xr:uid="{00000000-0005-0000-0000-0000323F0000}"/>
    <cellStyle name="Note 3 2 3 4" xfId="16979" xr:uid="{00000000-0005-0000-0000-0000333F0000}"/>
    <cellStyle name="Note 3 2 3 5" xfId="16980" xr:uid="{00000000-0005-0000-0000-0000343F0000}"/>
    <cellStyle name="Note 3 2 3 6" xfId="16981" xr:uid="{00000000-0005-0000-0000-0000353F0000}"/>
    <cellStyle name="Note 3 2 4" xfId="16982" xr:uid="{00000000-0005-0000-0000-0000363F0000}"/>
    <cellStyle name="Note 3 2 4 2" xfId="16983" xr:uid="{00000000-0005-0000-0000-0000373F0000}"/>
    <cellStyle name="Note 3 2 4 2 2" xfId="16984" xr:uid="{00000000-0005-0000-0000-0000383F0000}"/>
    <cellStyle name="Note 3 2 4 2 2 2" xfId="16985" xr:uid="{00000000-0005-0000-0000-0000393F0000}"/>
    <cellStyle name="Note 3 2 4 2 3" xfId="16986" xr:uid="{00000000-0005-0000-0000-00003A3F0000}"/>
    <cellStyle name="Note 3 2 4 3" xfId="16987" xr:uid="{00000000-0005-0000-0000-00003B3F0000}"/>
    <cellStyle name="Note 3 2 4 3 2" xfId="16988" xr:uid="{00000000-0005-0000-0000-00003C3F0000}"/>
    <cellStyle name="Note 3 2 4 4" xfId="16989" xr:uid="{00000000-0005-0000-0000-00003D3F0000}"/>
    <cellStyle name="Note 3 2 5" xfId="16990" xr:uid="{00000000-0005-0000-0000-00003E3F0000}"/>
    <cellStyle name="Note 3 2 5 2" xfId="16991" xr:uid="{00000000-0005-0000-0000-00003F3F0000}"/>
    <cellStyle name="Note 3 2 5 2 2" xfId="16992" xr:uid="{00000000-0005-0000-0000-0000403F0000}"/>
    <cellStyle name="Note 3 2 5 3" xfId="16993" xr:uid="{00000000-0005-0000-0000-0000413F0000}"/>
    <cellStyle name="Note 3 2 6" xfId="16994" xr:uid="{00000000-0005-0000-0000-0000423F0000}"/>
    <cellStyle name="Note 3 2 6 2" xfId="16995" xr:uid="{00000000-0005-0000-0000-0000433F0000}"/>
    <cellStyle name="Note 3 2 6 2 2" xfId="16996" xr:uid="{00000000-0005-0000-0000-0000443F0000}"/>
    <cellStyle name="Note 3 2 6 2 2 2" xfId="16997" xr:uid="{00000000-0005-0000-0000-0000453F0000}"/>
    <cellStyle name="Note 3 2 6 2 3" xfId="16998" xr:uid="{00000000-0005-0000-0000-0000463F0000}"/>
    <cellStyle name="Note 3 2 6 3" xfId="16999" xr:uid="{00000000-0005-0000-0000-0000473F0000}"/>
    <cellStyle name="Note 3 2 6 3 2" xfId="17000" xr:uid="{00000000-0005-0000-0000-0000483F0000}"/>
    <cellStyle name="Note 3 2 6 4" xfId="17001" xr:uid="{00000000-0005-0000-0000-0000493F0000}"/>
    <cellStyle name="Note 3 2 7" xfId="17002" xr:uid="{00000000-0005-0000-0000-00004A3F0000}"/>
    <cellStyle name="Note 3 2 7 2" xfId="17003" xr:uid="{00000000-0005-0000-0000-00004B3F0000}"/>
    <cellStyle name="Note 3 2 7 2 2" xfId="17004" xr:uid="{00000000-0005-0000-0000-00004C3F0000}"/>
    <cellStyle name="Note 3 2 7 2 3" xfId="17005" xr:uid="{00000000-0005-0000-0000-00004D3F0000}"/>
    <cellStyle name="Note 3 2 7 3" xfId="17006" xr:uid="{00000000-0005-0000-0000-00004E3F0000}"/>
    <cellStyle name="Note 3 2 7 3 2" xfId="17007" xr:uid="{00000000-0005-0000-0000-00004F3F0000}"/>
    <cellStyle name="Note 3 2 7 4" xfId="17008" xr:uid="{00000000-0005-0000-0000-0000503F0000}"/>
    <cellStyle name="Note 3 2 8" xfId="17009" xr:uid="{00000000-0005-0000-0000-0000513F0000}"/>
    <cellStyle name="Note 3 2 9" xfId="17010" xr:uid="{00000000-0005-0000-0000-0000523F0000}"/>
    <cellStyle name="Note 3 3" xfId="17011" xr:uid="{00000000-0005-0000-0000-0000533F0000}"/>
    <cellStyle name="Note 3 3 10" xfId="17012" xr:uid="{00000000-0005-0000-0000-0000543F0000}"/>
    <cellStyle name="Note 3 3 11" xfId="17013" xr:uid="{00000000-0005-0000-0000-0000553F0000}"/>
    <cellStyle name="Note 3 3 2" xfId="17014" xr:uid="{00000000-0005-0000-0000-0000563F0000}"/>
    <cellStyle name="Note 3 3 2 2" xfId="17015" xr:uid="{00000000-0005-0000-0000-0000573F0000}"/>
    <cellStyle name="Note 3 3 2 2 2" xfId="17016" xr:uid="{00000000-0005-0000-0000-0000583F0000}"/>
    <cellStyle name="Note 3 3 2 2 2 2" xfId="17017" xr:uid="{00000000-0005-0000-0000-0000593F0000}"/>
    <cellStyle name="Note 3 3 2 2 2 2 2" xfId="17018" xr:uid="{00000000-0005-0000-0000-00005A3F0000}"/>
    <cellStyle name="Note 3 3 2 2 2 3" xfId="17019" xr:uid="{00000000-0005-0000-0000-00005B3F0000}"/>
    <cellStyle name="Note 3 3 2 2 3" xfId="17020" xr:uid="{00000000-0005-0000-0000-00005C3F0000}"/>
    <cellStyle name="Note 3 3 2 2 3 2" xfId="17021" xr:uid="{00000000-0005-0000-0000-00005D3F0000}"/>
    <cellStyle name="Note 3 3 2 2 4" xfId="17022" xr:uid="{00000000-0005-0000-0000-00005E3F0000}"/>
    <cellStyle name="Note 3 3 2 3" xfId="17023" xr:uid="{00000000-0005-0000-0000-00005F3F0000}"/>
    <cellStyle name="Note 3 3 2 3 2" xfId="17024" xr:uid="{00000000-0005-0000-0000-0000603F0000}"/>
    <cellStyle name="Note 3 3 2 3 2 2" xfId="17025" xr:uid="{00000000-0005-0000-0000-0000613F0000}"/>
    <cellStyle name="Note 3 3 2 3 3" xfId="17026" xr:uid="{00000000-0005-0000-0000-0000623F0000}"/>
    <cellStyle name="Note 3 3 2 4" xfId="17027" xr:uid="{00000000-0005-0000-0000-0000633F0000}"/>
    <cellStyle name="Note 3 3 2 4 2" xfId="17028" xr:uid="{00000000-0005-0000-0000-0000643F0000}"/>
    <cellStyle name="Note 3 3 2 4 2 2" xfId="17029" xr:uid="{00000000-0005-0000-0000-0000653F0000}"/>
    <cellStyle name="Note 3 3 2 4 2 2 2" xfId="17030" xr:uid="{00000000-0005-0000-0000-0000663F0000}"/>
    <cellStyle name="Note 3 3 2 4 2 3" xfId="17031" xr:uid="{00000000-0005-0000-0000-0000673F0000}"/>
    <cellStyle name="Note 3 3 2 4 3" xfId="17032" xr:uid="{00000000-0005-0000-0000-0000683F0000}"/>
    <cellStyle name="Note 3 3 2 4 3 2" xfId="17033" xr:uid="{00000000-0005-0000-0000-0000693F0000}"/>
    <cellStyle name="Note 3 3 2 4 4" xfId="17034" xr:uid="{00000000-0005-0000-0000-00006A3F0000}"/>
    <cellStyle name="Note 3 3 2 5" xfId="17035" xr:uid="{00000000-0005-0000-0000-00006B3F0000}"/>
    <cellStyle name="Note 3 3 2 5 2" xfId="17036" xr:uid="{00000000-0005-0000-0000-00006C3F0000}"/>
    <cellStyle name="Note 3 3 2 5 2 2" xfId="17037" xr:uid="{00000000-0005-0000-0000-00006D3F0000}"/>
    <cellStyle name="Note 3 3 2 5 2 3" xfId="17038" xr:uid="{00000000-0005-0000-0000-00006E3F0000}"/>
    <cellStyle name="Note 3 3 2 5 3" xfId="17039" xr:uid="{00000000-0005-0000-0000-00006F3F0000}"/>
    <cellStyle name="Note 3 3 2 5 3 2" xfId="17040" xr:uid="{00000000-0005-0000-0000-0000703F0000}"/>
    <cellStyle name="Note 3 3 2 5 4" xfId="17041" xr:uid="{00000000-0005-0000-0000-0000713F0000}"/>
    <cellStyle name="Note 3 3 2 6" xfId="17042" xr:uid="{00000000-0005-0000-0000-0000723F0000}"/>
    <cellStyle name="Note 3 3 2 7" xfId="17043" xr:uid="{00000000-0005-0000-0000-0000733F0000}"/>
    <cellStyle name="Note 3 3 2 8" xfId="17044" xr:uid="{00000000-0005-0000-0000-0000743F0000}"/>
    <cellStyle name="Note 3 3 2 9" xfId="17045" xr:uid="{00000000-0005-0000-0000-0000753F0000}"/>
    <cellStyle name="Note 3 3 3" xfId="17046" xr:uid="{00000000-0005-0000-0000-0000763F0000}"/>
    <cellStyle name="Note 3 3 3 2" xfId="17047" xr:uid="{00000000-0005-0000-0000-0000773F0000}"/>
    <cellStyle name="Note 3 3 3 2 2" xfId="17048" xr:uid="{00000000-0005-0000-0000-0000783F0000}"/>
    <cellStyle name="Note 3 3 3 2 2 2" xfId="17049" xr:uid="{00000000-0005-0000-0000-0000793F0000}"/>
    <cellStyle name="Note 3 3 3 2 3" xfId="17050" xr:uid="{00000000-0005-0000-0000-00007A3F0000}"/>
    <cellStyle name="Note 3 3 3 3" xfId="17051" xr:uid="{00000000-0005-0000-0000-00007B3F0000}"/>
    <cellStyle name="Note 3 3 3 3 2" xfId="17052" xr:uid="{00000000-0005-0000-0000-00007C3F0000}"/>
    <cellStyle name="Note 3 3 3 4" xfId="17053" xr:uid="{00000000-0005-0000-0000-00007D3F0000}"/>
    <cellStyle name="Note 3 3 4" xfId="17054" xr:uid="{00000000-0005-0000-0000-00007E3F0000}"/>
    <cellStyle name="Note 3 3 4 2" xfId="17055" xr:uid="{00000000-0005-0000-0000-00007F3F0000}"/>
    <cellStyle name="Note 3 3 4 2 2" xfId="17056" xr:uid="{00000000-0005-0000-0000-0000803F0000}"/>
    <cellStyle name="Note 3 3 4 2 2 2" xfId="17057" xr:uid="{00000000-0005-0000-0000-0000813F0000}"/>
    <cellStyle name="Note 3 3 4 2 3" xfId="17058" xr:uid="{00000000-0005-0000-0000-0000823F0000}"/>
    <cellStyle name="Note 3 3 4 3" xfId="17059" xr:uid="{00000000-0005-0000-0000-0000833F0000}"/>
    <cellStyle name="Note 3 3 4 3 2" xfId="17060" xr:uid="{00000000-0005-0000-0000-0000843F0000}"/>
    <cellStyle name="Note 3 3 4 4" xfId="17061" xr:uid="{00000000-0005-0000-0000-0000853F0000}"/>
    <cellStyle name="Note 3 3 5" xfId="17062" xr:uid="{00000000-0005-0000-0000-0000863F0000}"/>
    <cellStyle name="Note 3 3 5 2" xfId="17063" xr:uid="{00000000-0005-0000-0000-0000873F0000}"/>
    <cellStyle name="Note 3 3 5 2 2" xfId="17064" xr:uid="{00000000-0005-0000-0000-0000883F0000}"/>
    <cellStyle name="Note 3 3 5 3" xfId="17065" xr:uid="{00000000-0005-0000-0000-0000893F0000}"/>
    <cellStyle name="Note 3 3 6" xfId="17066" xr:uid="{00000000-0005-0000-0000-00008A3F0000}"/>
    <cellStyle name="Note 3 3 6 2" xfId="17067" xr:uid="{00000000-0005-0000-0000-00008B3F0000}"/>
    <cellStyle name="Note 3 3 6 2 2" xfId="17068" xr:uid="{00000000-0005-0000-0000-00008C3F0000}"/>
    <cellStyle name="Note 3 3 6 2 2 2" xfId="17069" xr:uid="{00000000-0005-0000-0000-00008D3F0000}"/>
    <cellStyle name="Note 3 3 6 2 3" xfId="17070" xr:uid="{00000000-0005-0000-0000-00008E3F0000}"/>
    <cellStyle name="Note 3 3 6 3" xfId="17071" xr:uid="{00000000-0005-0000-0000-00008F3F0000}"/>
    <cellStyle name="Note 3 3 6 3 2" xfId="17072" xr:uid="{00000000-0005-0000-0000-0000903F0000}"/>
    <cellStyle name="Note 3 3 6 4" xfId="17073" xr:uid="{00000000-0005-0000-0000-0000913F0000}"/>
    <cellStyle name="Note 3 3 7" xfId="17074" xr:uid="{00000000-0005-0000-0000-0000923F0000}"/>
    <cellStyle name="Note 3 3 7 2" xfId="17075" xr:uid="{00000000-0005-0000-0000-0000933F0000}"/>
    <cellStyle name="Note 3 3 7 2 2" xfId="17076" xr:uid="{00000000-0005-0000-0000-0000943F0000}"/>
    <cellStyle name="Note 3 3 7 2 3" xfId="17077" xr:uid="{00000000-0005-0000-0000-0000953F0000}"/>
    <cellStyle name="Note 3 3 7 3" xfId="17078" xr:uid="{00000000-0005-0000-0000-0000963F0000}"/>
    <cellStyle name="Note 3 3 7 3 2" xfId="17079" xr:uid="{00000000-0005-0000-0000-0000973F0000}"/>
    <cellStyle name="Note 3 3 7 4" xfId="17080" xr:uid="{00000000-0005-0000-0000-0000983F0000}"/>
    <cellStyle name="Note 3 3 8" xfId="17081" xr:uid="{00000000-0005-0000-0000-0000993F0000}"/>
    <cellStyle name="Note 3 3 9" xfId="17082" xr:uid="{00000000-0005-0000-0000-00009A3F0000}"/>
    <cellStyle name="Note 3 4" xfId="17083" xr:uid="{00000000-0005-0000-0000-00009B3F0000}"/>
    <cellStyle name="Note 3 4 10" xfId="17084" xr:uid="{00000000-0005-0000-0000-00009C3F0000}"/>
    <cellStyle name="Note 3 4 11" xfId="17085" xr:uid="{00000000-0005-0000-0000-00009D3F0000}"/>
    <cellStyle name="Note 3 4 2" xfId="17086" xr:uid="{00000000-0005-0000-0000-00009E3F0000}"/>
    <cellStyle name="Note 3 4 2 2" xfId="17087" xr:uid="{00000000-0005-0000-0000-00009F3F0000}"/>
    <cellStyle name="Note 3 4 2 2 2" xfId="17088" xr:uid="{00000000-0005-0000-0000-0000A03F0000}"/>
    <cellStyle name="Note 3 4 2 2 2 2" xfId="17089" xr:uid="{00000000-0005-0000-0000-0000A13F0000}"/>
    <cellStyle name="Note 3 4 2 2 2 2 2" xfId="17090" xr:uid="{00000000-0005-0000-0000-0000A23F0000}"/>
    <cellStyle name="Note 3 4 2 2 2 3" xfId="17091" xr:uid="{00000000-0005-0000-0000-0000A33F0000}"/>
    <cellStyle name="Note 3 4 2 2 3" xfId="17092" xr:uid="{00000000-0005-0000-0000-0000A43F0000}"/>
    <cellStyle name="Note 3 4 2 2 3 2" xfId="17093" xr:uid="{00000000-0005-0000-0000-0000A53F0000}"/>
    <cellStyle name="Note 3 4 2 2 4" xfId="17094" xr:uid="{00000000-0005-0000-0000-0000A63F0000}"/>
    <cellStyle name="Note 3 4 2 3" xfId="17095" xr:uid="{00000000-0005-0000-0000-0000A73F0000}"/>
    <cellStyle name="Note 3 4 2 3 2" xfId="17096" xr:uid="{00000000-0005-0000-0000-0000A83F0000}"/>
    <cellStyle name="Note 3 4 2 3 2 2" xfId="17097" xr:uid="{00000000-0005-0000-0000-0000A93F0000}"/>
    <cellStyle name="Note 3 4 2 3 3" xfId="17098" xr:uid="{00000000-0005-0000-0000-0000AA3F0000}"/>
    <cellStyle name="Note 3 4 2 4" xfId="17099" xr:uid="{00000000-0005-0000-0000-0000AB3F0000}"/>
    <cellStyle name="Note 3 4 2 4 2" xfId="17100" xr:uid="{00000000-0005-0000-0000-0000AC3F0000}"/>
    <cellStyle name="Note 3 4 2 4 2 2" xfId="17101" xr:uid="{00000000-0005-0000-0000-0000AD3F0000}"/>
    <cellStyle name="Note 3 4 2 4 2 2 2" xfId="17102" xr:uid="{00000000-0005-0000-0000-0000AE3F0000}"/>
    <cellStyle name="Note 3 4 2 4 2 3" xfId="17103" xr:uid="{00000000-0005-0000-0000-0000AF3F0000}"/>
    <cellStyle name="Note 3 4 2 4 3" xfId="17104" xr:uid="{00000000-0005-0000-0000-0000B03F0000}"/>
    <cellStyle name="Note 3 4 2 4 3 2" xfId="17105" xr:uid="{00000000-0005-0000-0000-0000B13F0000}"/>
    <cellStyle name="Note 3 4 2 4 4" xfId="17106" xr:uid="{00000000-0005-0000-0000-0000B23F0000}"/>
    <cellStyle name="Note 3 4 2 5" xfId="17107" xr:uid="{00000000-0005-0000-0000-0000B33F0000}"/>
    <cellStyle name="Note 3 4 2 5 2" xfId="17108" xr:uid="{00000000-0005-0000-0000-0000B43F0000}"/>
    <cellStyle name="Note 3 4 2 5 2 2" xfId="17109" xr:uid="{00000000-0005-0000-0000-0000B53F0000}"/>
    <cellStyle name="Note 3 4 2 5 2 3" xfId="17110" xr:uid="{00000000-0005-0000-0000-0000B63F0000}"/>
    <cellStyle name="Note 3 4 2 5 3" xfId="17111" xr:uid="{00000000-0005-0000-0000-0000B73F0000}"/>
    <cellStyle name="Note 3 4 2 5 3 2" xfId="17112" xr:uid="{00000000-0005-0000-0000-0000B83F0000}"/>
    <cellStyle name="Note 3 4 2 5 4" xfId="17113" xr:uid="{00000000-0005-0000-0000-0000B93F0000}"/>
    <cellStyle name="Note 3 4 2 6" xfId="17114" xr:uid="{00000000-0005-0000-0000-0000BA3F0000}"/>
    <cellStyle name="Note 3 4 2 7" xfId="17115" xr:uid="{00000000-0005-0000-0000-0000BB3F0000}"/>
    <cellStyle name="Note 3 4 2 8" xfId="17116" xr:uid="{00000000-0005-0000-0000-0000BC3F0000}"/>
    <cellStyle name="Note 3 4 2 9" xfId="17117" xr:uid="{00000000-0005-0000-0000-0000BD3F0000}"/>
    <cellStyle name="Note 3 4 3" xfId="17118" xr:uid="{00000000-0005-0000-0000-0000BE3F0000}"/>
    <cellStyle name="Note 3 4 3 2" xfId="17119" xr:uid="{00000000-0005-0000-0000-0000BF3F0000}"/>
    <cellStyle name="Note 3 4 3 2 2" xfId="17120" xr:uid="{00000000-0005-0000-0000-0000C03F0000}"/>
    <cellStyle name="Note 3 4 3 2 2 2" xfId="17121" xr:uid="{00000000-0005-0000-0000-0000C13F0000}"/>
    <cellStyle name="Note 3 4 3 2 3" xfId="17122" xr:uid="{00000000-0005-0000-0000-0000C23F0000}"/>
    <cellStyle name="Note 3 4 3 3" xfId="17123" xr:uid="{00000000-0005-0000-0000-0000C33F0000}"/>
    <cellStyle name="Note 3 4 3 3 2" xfId="17124" xr:uid="{00000000-0005-0000-0000-0000C43F0000}"/>
    <cellStyle name="Note 3 4 3 4" xfId="17125" xr:uid="{00000000-0005-0000-0000-0000C53F0000}"/>
    <cellStyle name="Note 3 4 4" xfId="17126" xr:uid="{00000000-0005-0000-0000-0000C63F0000}"/>
    <cellStyle name="Note 3 4 4 2" xfId="17127" xr:uid="{00000000-0005-0000-0000-0000C73F0000}"/>
    <cellStyle name="Note 3 4 4 2 2" xfId="17128" xr:uid="{00000000-0005-0000-0000-0000C83F0000}"/>
    <cellStyle name="Note 3 4 4 2 2 2" xfId="17129" xr:uid="{00000000-0005-0000-0000-0000C93F0000}"/>
    <cellStyle name="Note 3 4 4 2 3" xfId="17130" xr:uid="{00000000-0005-0000-0000-0000CA3F0000}"/>
    <cellStyle name="Note 3 4 4 3" xfId="17131" xr:uid="{00000000-0005-0000-0000-0000CB3F0000}"/>
    <cellStyle name="Note 3 4 4 3 2" xfId="17132" xr:uid="{00000000-0005-0000-0000-0000CC3F0000}"/>
    <cellStyle name="Note 3 4 4 4" xfId="17133" xr:uid="{00000000-0005-0000-0000-0000CD3F0000}"/>
    <cellStyle name="Note 3 4 5" xfId="17134" xr:uid="{00000000-0005-0000-0000-0000CE3F0000}"/>
    <cellStyle name="Note 3 4 5 2" xfId="17135" xr:uid="{00000000-0005-0000-0000-0000CF3F0000}"/>
    <cellStyle name="Note 3 4 5 2 2" xfId="17136" xr:uid="{00000000-0005-0000-0000-0000D03F0000}"/>
    <cellStyle name="Note 3 4 5 3" xfId="17137" xr:uid="{00000000-0005-0000-0000-0000D13F0000}"/>
    <cellStyle name="Note 3 4 6" xfId="17138" xr:uid="{00000000-0005-0000-0000-0000D23F0000}"/>
    <cellStyle name="Note 3 4 6 2" xfId="17139" xr:uid="{00000000-0005-0000-0000-0000D33F0000}"/>
    <cellStyle name="Note 3 4 6 2 2" xfId="17140" xr:uid="{00000000-0005-0000-0000-0000D43F0000}"/>
    <cellStyle name="Note 3 4 6 2 2 2" xfId="17141" xr:uid="{00000000-0005-0000-0000-0000D53F0000}"/>
    <cellStyle name="Note 3 4 6 2 3" xfId="17142" xr:uid="{00000000-0005-0000-0000-0000D63F0000}"/>
    <cellStyle name="Note 3 4 6 3" xfId="17143" xr:uid="{00000000-0005-0000-0000-0000D73F0000}"/>
    <cellStyle name="Note 3 4 6 3 2" xfId="17144" xr:uid="{00000000-0005-0000-0000-0000D83F0000}"/>
    <cellStyle name="Note 3 4 6 4" xfId="17145" xr:uid="{00000000-0005-0000-0000-0000D93F0000}"/>
    <cellStyle name="Note 3 4 7" xfId="17146" xr:uid="{00000000-0005-0000-0000-0000DA3F0000}"/>
    <cellStyle name="Note 3 4 7 2" xfId="17147" xr:uid="{00000000-0005-0000-0000-0000DB3F0000}"/>
    <cellStyle name="Note 3 4 7 2 2" xfId="17148" xr:uid="{00000000-0005-0000-0000-0000DC3F0000}"/>
    <cellStyle name="Note 3 4 7 2 3" xfId="17149" xr:uid="{00000000-0005-0000-0000-0000DD3F0000}"/>
    <cellStyle name="Note 3 4 7 3" xfId="17150" xr:uid="{00000000-0005-0000-0000-0000DE3F0000}"/>
    <cellStyle name="Note 3 4 7 3 2" xfId="17151" xr:uid="{00000000-0005-0000-0000-0000DF3F0000}"/>
    <cellStyle name="Note 3 4 7 4" xfId="17152" xr:uid="{00000000-0005-0000-0000-0000E03F0000}"/>
    <cellStyle name="Note 3 4 8" xfId="17153" xr:uid="{00000000-0005-0000-0000-0000E13F0000}"/>
    <cellStyle name="Note 3 4 9" xfId="17154" xr:uid="{00000000-0005-0000-0000-0000E23F0000}"/>
    <cellStyle name="Note 3 5" xfId="17155" xr:uid="{00000000-0005-0000-0000-0000E33F0000}"/>
    <cellStyle name="Note 3 5 2" xfId="17156" xr:uid="{00000000-0005-0000-0000-0000E43F0000}"/>
    <cellStyle name="Note 3 5 2 2" xfId="17157" xr:uid="{00000000-0005-0000-0000-0000E53F0000}"/>
    <cellStyle name="Note 3 5 2 2 2" xfId="17158" xr:uid="{00000000-0005-0000-0000-0000E63F0000}"/>
    <cellStyle name="Note 3 5 2 2 2 2" xfId="17159" xr:uid="{00000000-0005-0000-0000-0000E73F0000}"/>
    <cellStyle name="Note 3 5 2 2 3" xfId="17160" xr:uid="{00000000-0005-0000-0000-0000E83F0000}"/>
    <cellStyle name="Note 3 5 2 3" xfId="17161" xr:uid="{00000000-0005-0000-0000-0000E93F0000}"/>
    <cellStyle name="Note 3 5 2 4" xfId="17162" xr:uid="{00000000-0005-0000-0000-0000EA3F0000}"/>
    <cellStyle name="Note 3 5 2 5" xfId="17163" xr:uid="{00000000-0005-0000-0000-0000EB3F0000}"/>
    <cellStyle name="Note 3 5 2 6" xfId="17164" xr:uid="{00000000-0005-0000-0000-0000EC3F0000}"/>
    <cellStyle name="Note 3 5 3" xfId="17165" xr:uid="{00000000-0005-0000-0000-0000ED3F0000}"/>
    <cellStyle name="Note 3 5 3 2" xfId="17166" xr:uid="{00000000-0005-0000-0000-0000EE3F0000}"/>
    <cellStyle name="Note 3 5 3 2 2" xfId="17167" xr:uid="{00000000-0005-0000-0000-0000EF3F0000}"/>
    <cellStyle name="Note 3 5 3 2 2 2" xfId="17168" xr:uid="{00000000-0005-0000-0000-0000F03F0000}"/>
    <cellStyle name="Note 3 5 3 2 3" xfId="17169" xr:uid="{00000000-0005-0000-0000-0000F13F0000}"/>
    <cellStyle name="Note 3 5 3 3" xfId="17170" xr:uid="{00000000-0005-0000-0000-0000F23F0000}"/>
    <cellStyle name="Note 3 5 3 3 2" xfId="17171" xr:uid="{00000000-0005-0000-0000-0000F33F0000}"/>
    <cellStyle name="Note 3 5 3 4" xfId="17172" xr:uid="{00000000-0005-0000-0000-0000F43F0000}"/>
    <cellStyle name="Note 3 5 4" xfId="17173" xr:uid="{00000000-0005-0000-0000-0000F53F0000}"/>
    <cellStyle name="Note 3 5 4 2" xfId="17174" xr:uid="{00000000-0005-0000-0000-0000F63F0000}"/>
    <cellStyle name="Note 3 5 4 2 2" xfId="17175" xr:uid="{00000000-0005-0000-0000-0000F73F0000}"/>
    <cellStyle name="Note 3 5 4 2 2 2" xfId="17176" xr:uid="{00000000-0005-0000-0000-0000F83F0000}"/>
    <cellStyle name="Note 3 5 4 2 3" xfId="17177" xr:uid="{00000000-0005-0000-0000-0000F93F0000}"/>
    <cellStyle name="Note 3 5 4 3" xfId="17178" xr:uid="{00000000-0005-0000-0000-0000FA3F0000}"/>
    <cellStyle name="Note 3 5 4 3 2" xfId="17179" xr:uid="{00000000-0005-0000-0000-0000FB3F0000}"/>
    <cellStyle name="Note 3 5 4 4" xfId="17180" xr:uid="{00000000-0005-0000-0000-0000FC3F0000}"/>
    <cellStyle name="Note 3 5 5" xfId="17181" xr:uid="{00000000-0005-0000-0000-0000FD3F0000}"/>
    <cellStyle name="Note 3 5 5 2" xfId="17182" xr:uid="{00000000-0005-0000-0000-0000FE3F0000}"/>
    <cellStyle name="Note 3 5 5 2 2" xfId="17183" xr:uid="{00000000-0005-0000-0000-0000FF3F0000}"/>
    <cellStyle name="Note 3 5 5 2 3" xfId="17184" xr:uid="{00000000-0005-0000-0000-000000400000}"/>
    <cellStyle name="Note 3 5 5 3" xfId="17185" xr:uid="{00000000-0005-0000-0000-000001400000}"/>
    <cellStyle name="Note 3 5 5 3 2" xfId="17186" xr:uid="{00000000-0005-0000-0000-000002400000}"/>
    <cellStyle name="Note 3 5 5 4" xfId="17187" xr:uid="{00000000-0005-0000-0000-000003400000}"/>
    <cellStyle name="Note 3 5 6" xfId="17188" xr:uid="{00000000-0005-0000-0000-000004400000}"/>
    <cellStyle name="Note 3 5 7" xfId="17189" xr:uid="{00000000-0005-0000-0000-000005400000}"/>
    <cellStyle name="Note 3 5 7 2" xfId="20166" xr:uid="{00000000-0005-0000-0000-000005400000}"/>
    <cellStyle name="Note 3 5 8" xfId="17190" xr:uid="{00000000-0005-0000-0000-000006400000}"/>
    <cellStyle name="Note 3 5 9" xfId="17191" xr:uid="{00000000-0005-0000-0000-000007400000}"/>
    <cellStyle name="Note 3 6" xfId="17192" xr:uid="{00000000-0005-0000-0000-000008400000}"/>
    <cellStyle name="Note 3 6 2" xfId="17193" xr:uid="{00000000-0005-0000-0000-000009400000}"/>
    <cellStyle name="Note 3 6 2 2" xfId="17194" xr:uid="{00000000-0005-0000-0000-00000A400000}"/>
    <cellStyle name="Note 3 6 2 2 2" xfId="17195" xr:uid="{00000000-0005-0000-0000-00000B400000}"/>
    <cellStyle name="Note 3 6 2 3" xfId="17196" xr:uid="{00000000-0005-0000-0000-00000C400000}"/>
    <cellStyle name="Note 3 6 3" xfId="17197" xr:uid="{00000000-0005-0000-0000-00000D400000}"/>
    <cellStyle name="Note 3 6 4" xfId="17198" xr:uid="{00000000-0005-0000-0000-00000E400000}"/>
    <cellStyle name="Note 3 6 5" xfId="17199" xr:uid="{00000000-0005-0000-0000-00000F400000}"/>
    <cellStyle name="Note 3 6 6" xfId="17200" xr:uid="{00000000-0005-0000-0000-000010400000}"/>
    <cellStyle name="Note 3 7" xfId="17201" xr:uid="{00000000-0005-0000-0000-000011400000}"/>
    <cellStyle name="Note 3 7 2" xfId="17202" xr:uid="{00000000-0005-0000-0000-000012400000}"/>
    <cellStyle name="Note 3 7 2 2" xfId="17203" xr:uid="{00000000-0005-0000-0000-000013400000}"/>
    <cellStyle name="Note 3 7 2 2 2" xfId="17204" xr:uid="{00000000-0005-0000-0000-000014400000}"/>
    <cellStyle name="Note 3 7 2 3" xfId="17205" xr:uid="{00000000-0005-0000-0000-000015400000}"/>
    <cellStyle name="Note 3 7 3" xfId="17206" xr:uid="{00000000-0005-0000-0000-000016400000}"/>
    <cellStyle name="Note 3 7 3 2" xfId="17207" xr:uid="{00000000-0005-0000-0000-000017400000}"/>
    <cellStyle name="Note 3 7 4" xfId="17208" xr:uid="{00000000-0005-0000-0000-000018400000}"/>
    <cellStyle name="Note 3 8" xfId="17209" xr:uid="{00000000-0005-0000-0000-000019400000}"/>
    <cellStyle name="Note 3 8 2" xfId="17210" xr:uid="{00000000-0005-0000-0000-00001A400000}"/>
    <cellStyle name="Note 3 8 2 2" xfId="17211" xr:uid="{00000000-0005-0000-0000-00001B400000}"/>
    <cellStyle name="Note 3 8 2 2 2" xfId="17212" xr:uid="{00000000-0005-0000-0000-00001C400000}"/>
    <cellStyle name="Note 3 8 2 3" xfId="17213" xr:uid="{00000000-0005-0000-0000-00001D400000}"/>
    <cellStyle name="Note 3 8 3" xfId="17214" xr:uid="{00000000-0005-0000-0000-00001E400000}"/>
    <cellStyle name="Note 3 8 3 2" xfId="17215" xr:uid="{00000000-0005-0000-0000-00001F400000}"/>
    <cellStyle name="Note 3 8 4" xfId="17216" xr:uid="{00000000-0005-0000-0000-000020400000}"/>
    <cellStyle name="Note 3 9" xfId="17217" xr:uid="{00000000-0005-0000-0000-000021400000}"/>
    <cellStyle name="Note 3 9 2" xfId="17218" xr:uid="{00000000-0005-0000-0000-000022400000}"/>
    <cellStyle name="Note 3 9 2 2" xfId="17219" xr:uid="{00000000-0005-0000-0000-000023400000}"/>
    <cellStyle name="Note 3 9 3" xfId="17220" xr:uid="{00000000-0005-0000-0000-000024400000}"/>
    <cellStyle name="Note 4" xfId="2580" xr:uid="{00000000-0005-0000-0000-0000DB090000}"/>
    <cellStyle name="Note 4 2" xfId="2581" xr:uid="{00000000-0005-0000-0000-0000DC090000}"/>
    <cellStyle name="Note 4 2 2" xfId="17223" xr:uid="{00000000-0005-0000-0000-000027400000}"/>
    <cellStyle name="Note 4 2 2 2" xfId="17224" xr:uid="{00000000-0005-0000-0000-000028400000}"/>
    <cellStyle name="Note 4 2 2 3" xfId="20167" xr:uid="{00000000-0005-0000-0000-000027400000}"/>
    <cellStyle name="Note 4 2 3" xfId="17225" xr:uid="{00000000-0005-0000-0000-000029400000}"/>
    <cellStyle name="Note 4 2 4" xfId="17222" xr:uid="{00000000-0005-0000-0000-000026400000}"/>
    <cellStyle name="Note 4 3" xfId="17226" xr:uid="{00000000-0005-0000-0000-00002A400000}"/>
    <cellStyle name="Note 4 3 2" xfId="17227" xr:uid="{00000000-0005-0000-0000-00002B400000}"/>
    <cellStyle name="Note 4 3 2 2" xfId="17228" xr:uid="{00000000-0005-0000-0000-00002C400000}"/>
    <cellStyle name="Note 4 3 2 3" xfId="17229" xr:uid="{00000000-0005-0000-0000-00002D400000}"/>
    <cellStyle name="Note 4 3 3" xfId="17230" xr:uid="{00000000-0005-0000-0000-00002E400000}"/>
    <cellStyle name="Note 4 3 3 2" xfId="17231" xr:uid="{00000000-0005-0000-0000-00002F400000}"/>
    <cellStyle name="Note 4 3 4" xfId="17232" xr:uid="{00000000-0005-0000-0000-000030400000}"/>
    <cellStyle name="Note 4 4" xfId="17233" xr:uid="{00000000-0005-0000-0000-000031400000}"/>
    <cellStyle name="Note 4 5" xfId="17234" xr:uid="{00000000-0005-0000-0000-000032400000}"/>
    <cellStyle name="Note 4 5 2" xfId="20168" xr:uid="{00000000-0005-0000-0000-000032400000}"/>
    <cellStyle name="Note 4 6" xfId="17235" xr:uid="{00000000-0005-0000-0000-000033400000}"/>
    <cellStyle name="Note 4 7" xfId="17221" xr:uid="{00000000-0005-0000-0000-000025400000}"/>
    <cellStyle name="Note 5" xfId="2582" xr:uid="{00000000-0005-0000-0000-0000DD090000}"/>
    <cellStyle name="Note 5 10" xfId="17237" xr:uid="{00000000-0005-0000-0000-000035400000}"/>
    <cellStyle name="Note 5 11" xfId="17238" xr:uid="{00000000-0005-0000-0000-000036400000}"/>
    <cellStyle name="Note 5 12" xfId="17239" xr:uid="{00000000-0005-0000-0000-000037400000}"/>
    <cellStyle name="Note 5 13" xfId="17236" xr:uid="{00000000-0005-0000-0000-000034400000}"/>
    <cellStyle name="Note 5 2" xfId="2583" xr:uid="{00000000-0005-0000-0000-0000DE090000}"/>
    <cellStyle name="Note 5 2 10" xfId="17240" xr:uid="{00000000-0005-0000-0000-000038400000}"/>
    <cellStyle name="Note 5 2 2" xfId="17241" xr:uid="{00000000-0005-0000-0000-000039400000}"/>
    <cellStyle name="Note 5 2 2 2" xfId="17242" xr:uid="{00000000-0005-0000-0000-00003A400000}"/>
    <cellStyle name="Note 5 2 2 2 2" xfId="17243" xr:uid="{00000000-0005-0000-0000-00003B400000}"/>
    <cellStyle name="Note 5 2 2 2 2 2" xfId="17244" xr:uid="{00000000-0005-0000-0000-00003C400000}"/>
    <cellStyle name="Note 5 2 2 2 3" xfId="17245" xr:uid="{00000000-0005-0000-0000-00003D400000}"/>
    <cellStyle name="Note 5 2 2 3" xfId="17246" xr:uid="{00000000-0005-0000-0000-00003E400000}"/>
    <cellStyle name="Note 5 2 2 3 2" xfId="17247" xr:uid="{00000000-0005-0000-0000-00003F400000}"/>
    <cellStyle name="Note 5 2 2 4" xfId="17248" xr:uid="{00000000-0005-0000-0000-000040400000}"/>
    <cellStyle name="Note 5 2 3" xfId="17249" xr:uid="{00000000-0005-0000-0000-000041400000}"/>
    <cellStyle name="Note 5 2 3 2" xfId="17250" xr:uid="{00000000-0005-0000-0000-000042400000}"/>
    <cellStyle name="Note 5 2 3 2 2" xfId="17251" xr:uid="{00000000-0005-0000-0000-000043400000}"/>
    <cellStyle name="Note 5 2 3 2 2 2" xfId="17252" xr:uid="{00000000-0005-0000-0000-000044400000}"/>
    <cellStyle name="Note 5 2 3 2 3" xfId="17253" xr:uid="{00000000-0005-0000-0000-000045400000}"/>
    <cellStyle name="Note 5 2 3 3" xfId="17254" xr:uid="{00000000-0005-0000-0000-000046400000}"/>
    <cellStyle name="Note 5 2 3 3 2" xfId="17255" xr:uid="{00000000-0005-0000-0000-000047400000}"/>
    <cellStyle name="Note 5 2 3 4" xfId="17256" xr:uid="{00000000-0005-0000-0000-000048400000}"/>
    <cellStyle name="Note 5 2 4" xfId="17257" xr:uid="{00000000-0005-0000-0000-000049400000}"/>
    <cellStyle name="Note 5 2 4 2" xfId="17258" xr:uid="{00000000-0005-0000-0000-00004A400000}"/>
    <cellStyle name="Note 5 2 4 2 2" xfId="17259" xr:uid="{00000000-0005-0000-0000-00004B400000}"/>
    <cellStyle name="Note 5 2 4 2 2 2" xfId="17260" xr:uid="{00000000-0005-0000-0000-00004C400000}"/>
    <cellStyle name="Note 5 2 4 2 3" xfId="17261" xr:uid="{00000000-0005-0000-0000-00004D400000}"/>
    <cellStyle name="Note 5 2 4 3" xfId="17262" xr:uid="{00000000-0005-0000-0000-00004E400000}"/>
    <cellStyle name="Note 5 2 4 3 2" xfId="17263" xr:uid="{00000000-0005-0000-0000-00004F400000}"/>
    <cellStyle name="Note 5 2 4 4" xfId="17264" xr:uid="{00000000-0005-0000-0000-000050400000}"/>
    <cellStyle name="Note 5 2 5" xfId="17265" xr:uid="{00000000-0005-0000-0000-000051400000}"/>
    <cellStyle name="Note 5 2 5 2" xfId="17266" xr:uid="{00000000-0005-0000-0000-000052400000}"/>
    <cellStyle name="Note 5 2 5 2 2" xfId="17267" xr:uid="{00000000-0005-0000-0000-000053400000}"/>
    <cellStyle name="Note 5 2 5 2 3" xfId="17268" xr:uid="{00000000-0005-0000-0000-000054400000}"/>
    <cellStyle name="Note 5 2 5 3" xfId="17269" xr:uid="{00000000-0005-0000-0000-000055400000}"/>
    <cellStyle name="Note 5 2 5 3 2" xfId="17270" xr:uid="{00000000-0005-0000-0000-000056400000}"/>
    <cellStyle name="Note 5 2 5 4" xfId="17271" xr:uid="{00000000-0005-0000-0000-000057400000}"/>
    <cellStyle name="Note 5 2 6" xfId="17272" xr:uid="{00000000-0005-0000-0000-000058400000}"/>
    <cellStyle name="Note 5 2 7" xfId="17273" xr:uid="{00000000-0005-0000-0000-000059400000}"/>
    <cellStyle name="Note 5 2 7 2" xfId="20169" xr:uid="{00000000-0005-0000-0000-000059400000}"/>
    <cellStyle name="Note 5 2 8" xfId="17274" xr:uid="{00000000-0005-0000-0000-00005A400000}"/>
    <cellStyle name="Note 5 2 9" xfId="17275" xr:uid="{00000000-0005-0000-0000-00005B400000}"/>
    <cellStyle name="Note 5 3" xfId="17276" xr:uid="{00000000-0005-0000-0000-00005C400000}"/>
    <cellStyle name="Note 5 3 2" xfId="17277" xr:uid="{00000000-0005-0000-0000-00005D400000}"/>
    <cellStyle name="Note 5 3 2 2" xfId="17278" xr:uid="{00000000-0005-0000-0000-00005E400000}"/>
    <cellStyle name="Note 5 3 2 2 2" xfId="17279" xr:uid="{00000000-0005-0000-0000-00005F400000}"/>
    <cellStyle name="Note 5 3 2 3" xfId="17280" xr:uid="{00000000-0005-0000-0000-000060400000}"/>
    <cellStyle name="Note 5 3 3" xfId="17281" xr:uid="{00000000-0005-0000-0000-000061400000}"/>
    <cellStyle name="Note 5 3 3 2" xfId="17282" xr:uid="{00000000-0005-0000-0000-000062400000}"/>
    <cellStyle name="Note 5 3 4" xfId="17283" xr:uid="{00000000-0005-0000-0000-000063400000}"/>
    <cellStyle name="Note 5 4" xfId="17284" xr:uid="{00000000-0005-0000-0000-000064400000}"/>
    <cellStyle name="Note 5 4 2" xfId="17285" xr:uid="{00000000-0005-0000-0000-000065400000}"/>
    <cellStyle name="Note 5 4 2 2" xfId="17286" xr:uid="{00000000-0005-0000-0000-000066400000}"/>
    <cellStyle name="Note 5 4 2 2 2" xfId="17287" xr:uid="{00000000-0005-0000-0000-000067400000}"/>
    <cellStyle name="Note 5 4 2 3" xfId="17288" xr:uid="{00000000-0005-0000-0000-000068400000}"/>
    <cellStyle name="Note 5 4 3" xfId="17289" xr:uid="{00000000-0005-0000-0000-000069400000}"/>
    <cellStyle name="Note 5 4 3 2" xfId="17290" xr:uid="{00000000-0005-0000-0000-00006A400000}"/>
    <cellStyle name="Note 5 4 4" xfId="17291" xr:uid="{00000000-0005-0000-0000-00006B400000}"/>
    <cellStyle name="Note 5 5" xfId="17292" xr:uid="{00000000-0005-0000-0000-00006C400000}"/>
    <cellStyle name="Note 5 5 2" xfId="17293" xr:uid="{00000000-0005-0000-0000-00006D400000}"/>
    <cellStyle name="Note 5 5 2 2" xfId="17294" xr:uid="{00000000-0005-0000-0000-00006E400000}"/>
    <cellStyle name="Note 5 5 3" xfId="17295" xr:uid="{00000000-0005-0000-0000-00006F400000}"/>
    <cellStyle name="Note 5 6" xfId="17296" xr:uid="{00000000-0005-0000-0000-000070400000}"/>
    <cellStyle name="Note 5 6 2" xfId="17297" xr:uid="{00000000-0005-0000-0000-000071400000}"/>
    <cellStyle name="Note 5 6 2 2" xfId="17298" xr:uid="{00000000-0005-0000-0000-000072400000}"/>
    <cellStyle name="Note 5 6 2 2 2" xfId="17299" xr:uid="{00000000-0005-0000-0000-000073400000}"/>
    <cellStyle name="Note 5 6 2 3" xfId="17300" xr:uid="{00000000-0005-0000-0000-000074400000}"/>
    <cellStyle name="Note 5 6 3" xfId="17301" xr:uid="{00000000-0005-0000-0000-000075400000}"/>
    <cellStyle name="Note 5 6 3 2" xfId="17302" xr:uid="{00000000-0005-0000-0000-000076400000}"/>
    <cellStyle name="Note 5 6 4" xfId="17303" xr:uid="{00000000-0005-0000-0000-000077400000}"/>
    <cellStyle name="Note 5 7" xfId="17304" xr:uid="{00000000-0005-0000-0000-000078400000}"/>
    <cellStyle name="Note 5 7 2" xfId="17305" xr:uid="{00000000-0005-0000-0000-000079400000}"/>
    <cellStyle name="Note 5 7 2 2" xfId="17306" xr:uid="{00000000-0005-0000-0000-00007A400000}"/>
    <cellStyle name="Note 5 7 2 3" xfId="17307" xr:uid="{00000000-0005-0000-0000-00007B400000}"/>
    <cellStyle name="Note 5 7 3" xfId="17308" xr:uid="{00000000-0005-0000-0000-00007C400000}"/>
    <cellStyle name="Note 5 7 3 2" xfId="17309" xr:uid="{00000000-0005-0000-0000-00007D400000}"/>
    <cellStyle name="Note 5 7 4" xfId="17310" xr:uid="{00000000-0005-0000-0000-00007E400000}"/>
    <cellStyle name="Note 5 8" xfId="17311" xr:uid="{00000000-0005-0000-0000-00007F400000}"/>
    <cellStyle name="Note 5 8 2" xfId="17312" xr:uid="{00000000-0005-0000-0000-000080400000}"/>
    <cellStyle name="Note 5 8 2 2" xfId="17313" xr:uid="{00000000-0005-0000-0000-000081400000}"/>
    <cellStyle name="Note 5 8 2 3" xfId="17314" xr:uid="{00000000-0005-0000-0000-000082400000}"/>
    <cellStyle name="Note 5 8 3" xfId="17315" xr:uid="{00000000-0005-0000-0000-000083400000}"/>
    <cellStyle name="Note 5 8 3 2" xfId="17316" xr:uid="{00000000-0005-0000-0000-000084400000}"/>
    <cellStyle name="Note 5 8 4" xfId="17317" xr:uid="{00000000-0005-0000-0000-000085400000}"/>
    <cellStyle name="Note 5 9" xfId="17318" xr:uid="{00000000-0005-0000-0000-000086400000}"/>
    <cellStyle name="Note 6" xfId="2584" xr:uid="{00000000-0005-0000-0000-0000DF090000}"/>
    <cellStyle name="Note 6 10" xfId="17320" xr:uid="{00000000-0005-0000-0000-000088400000}"/>
    <cellStyle name="Note 6 11" xfId="17321" xr:uid="{00000000-0005-0000-0000-000089400000}"/>
    <cellStyle name="Note 6 12" xfId="17319" xr:uid="{00000000-0005-0000-0000-000087400000}"/>
    <cellStyle name="Note 6 2" xfId="2585" xr:uid="{00000000-0005-0000-0000-0000E0090000}"/>
    <cellStyle name="Note 6 2 10" xfId="17322" xr:uid="{00000000-0005-0000-0000-00008A400000}"/>
    <cellStyle name="Note 6 2 2" xfId="17323" xr:uid="{00000000-0005-0000-0000-00008B400000}"/>
    <cellStyle name="Note 6 2 2 2" xfId="17324" xr:uid="{00000000-0005-0000-0000-00008C400000}"/>
    <cellStyle name="Note 6 2 2 2 2" xfId="17325" xr:uid="{00000000-0005-0000-0000-00008D400000}"/>
    <cellStyle name="Note 6 2 2 2 2 2" xfId="17326" xr:uid="{00000000-0005-0000-0000-00008E400000}"/>
    <cellStyle name="Note 6 2 2 2 3" xfId="17327" xr:uid="{00000000-0005-0000-0000-00008F400000}"/>
    <cellStyle name="Note 6 2 2 3" xfId="17328" xr:uid="{00000000-0005-0000-0000-000090400000}"/>
    <cellStyle name="Note 6 2 2 3 2" xfId="17329" xr:uid="{00000000-0005-0000-0000-000091400000}"/>
    <cellStyle name="Note 6 2 2 4" xfId="17330" xr:uid="{00000000-0005-0000-0000-000092400000}"/>
    <cellStyle name="Note 6 2 3" xfId="17331" xr:uid="{00000000-0005-0000-0000-000093400000}"/>
    <cellStyle name="Note 6 2 3 2" xfId="17332" xr:uid="{00000000-0005-0000-0000-000094400000}"/>
    <cellStyle name="Note 6 2 3 2 2" xfId="17333" xr:uid="{00000000-0005-0000-0000-000095400000}"/>
    <cellStyle name="Note 6 2 3 2 2 2" xfId="17334" xr:uid="{00000000-0005-0000-0000-000096400000}"/>
    <cellStyle name="Note 6 2 3 2 3" xfId="17335" xr:uid="{00000000-0005-0000-0000-000097400000}"/>
    <cellStyle name="Note 6 2 3 3" xfId="17336" xr:uid="{00000000-0005-0000-0000-000098400000}"/>
    <cellStyle name="Note 6 2 3 3 2" xfId="17337" xr:uid="{00000000-0005-0000-0000-000099400000}"/>
    <cellStyle name="Note 6 2 3 4" xfId="17338" xr:uid="{00000000-0005-0000-0000-00009A400000}"/>
    <cellStyle name="Note 6 2 4" xfId="17339" xr:uid="{00000000-0005-0000-0000-00009B400000}"/>
    <cellStyle name="Note 6 2 4 2" xfId="17340" xr:uid="{00000000-0005-0000-0000-00009C400000}"/>
    <cellStyle name="Note 6 2 4 2 2" xfId="17341" xr:uid="{00000000-0005-0000-0000-00009D400000}"/>
    <cellStyle name="Note 6 2 4 2 2 2" xfId="17342" xr:uid="{00000000-0005-0000-0000-00009E400000}"/>
    <cellStyle name="Note 6 2 4 2 3" xfId="17343" xr:uid="{00000000-0005-0000-0000-00009F400000}"/>
    <cellStyle name="Note 6 2 4 3" xfId="17344" xr:uid="{00000000-0005-0000-0000-0000A0400000}"/>
    <cellStyle name="Note 6 2 4 3 2" xfId="17345" xr:uid="{00000000-0005-0000-0000-0000A1400000}"/>
    <cellStyle name="Note 6 2 4 4" xfId="17346" xr:uid="{00000000-0005-0000-0000-0000A2400000}"/>
    <cellStyle name="Note 6 2 5" xfId="17347" xr:uid="{00000000-0005-0000-0000-0000A3400000}"/>
    <cellStyle name="Note 6 2 5 2" xfId="17348" xr:uid="{00000000-0005-0000-0000-0000A4400000}"/>
    <cellStyle name="Note 6 2 5 2 2" xfId="17349" xr:uid="{00000000-0005-0000-0000-0000A5400000}"/>
    <cellStyle name="Note 6 2 5 2 3" xfId="17350" xr:uid="{00000000-0005-0000-0000-0000A6400000}"/>
    <cellStyle name="Note 6 2 5 3" xfId="17351" xr:uid="{00000000-0005-0000-0000-0000A7400000}"/>
    <cellStyle name="Note 6 2 5 3 2" xfId="17352" xr:uid="{00000000-0005-0000-0000-0000A8400000}"/>
    <cellStyle name="Note 6 2 5 4" xfId="17353" xr:uid="{00000000-0005-0000-0000-0000A9400000}"/>
    <cellStyle name="Note 6 2 6" xfId="17354" xr:uid="{00000000-0005-0000-0000-0000AA400000}"/>
    <cellStyle name="Note 6 2 7" xfId="17355" xr:uid="{00000000-0005-0000-0000-0000AB400000}"/>
    <cellStyle name="Note 6 2 7 2" xfId="20170" xr:uid="{00000000-0005-0000-0000-0000AB400000}"/>
    <cellStyle name="Note 6 2 8" xfId="17356" xr:uid="{00000000-0005-0000-0000-0000AC400000}"/>
    <cellStyle name="Note 6 2 9" xfId="17357" xr:uid="{00000000-0005-0000-0000-0000AD400000}"/>
    <cellStyle name="Note 6 3" xfId="17358" xr:uid="{00000000-0005-0000-0000-0000AE400000}"/>
    <cellStyle name="Note 6 3 2" xfId="17359" xr:uid="{00000000-0005-0000-0000-0000AF400000}"/>
    <cellStyle name="Note 6 3 2 2" xfId="17360" xr:uid="{00000000-0005-0000-0000-0000B0400000}"/>
    <cellStyle name="Note 6 3 2 2 2" xfId="17361" xr:uid="{00000000-0005-0000-0000-0000B1400000}"/>
    <cellStyle name="Note 6 3 2 3" xfId="17362" xr:uid="{00000000-0005-0000-0000-0000B2400000}"/>
    <cellStyle name="Note 6 3 3" xfId="17363" xr:uid="{00000000-0005-0000-0000-0000B3400000}"/>
    <cellStyle name="Note 6 3 3 2" xfId="17364" xr:uid="{00000000-0005-0000-0000-0000B4400000}"/>
    <cellStyle name="Note 6 3 4" xfId="17365" xr:uid="{00000000-0005-0000-0000-0000B5400000}"/>
    <cellStyle name="Note 6 4" xfId="17366" xr:uid="{00000000-0005-0000-0000-0000B6400000}"/>
    <cellStyle name="Note 6 4 2" xfId="17367" xr:uid="{00000000-0005-0000-0000-0000B7400000}"/>
    <cellStyle name="Note 6 4 2 2" xfId="17368" xr:uid="{00000000-0005-0000-0000-0000B8400000}"/>
    <cellStyle name="Note 6 4 2 2 2" xfId="17369" xr:uid="{00000000-0005-0000-0000-0000B9400000}"/>
    <cellStyle name="Note 6 4 2 3" xfId="17370" xr:uid="{00000000-0005-0000-0000-0000BA400000}"/>
    <cellStyle name="Note 6 4 3" xfId="17371" xr:uid="{00000000-0005-0000-0000-0000BB400000}"/>
    <cellStyle name="Note 6 4 3 2" xfId="17372" xr:uid="{00000000-0005-0000-0000-0000BC400000}"/>
    <cellStyle name="Note 6 4 4" xfId="17373" xr:uid="{00000000-0005-0000-0000-0000BD400000}"/>
    <cellStyle name="Note 6 5" xfId="17374" xr:uid="{00000000-0005-0000-0000-0000BE400000}"/>
    <cellStyle name="Note 6 5 2" xfId="17375" xr:uid="{00000000-0005-0000-0000-0000BF400000}"/>
    <cellStyle name="Note 6 5 2 2" xfId="17376" xr:uid="{00000000-0005-0000-0000-0000C0400000}"/>
    <cellStyle name="Note 6 5 3" xfId="17377" xr:uid="{00000000-0005-0000-0000-0000C1400000}"/>
    <cellStyle name="Note 6 6" xfId="17378" xr:uid="{00000000-0005-0000-0000-0000C2400000}"/>
    <cellStyle name="Note 6 6 2" xfId="17379" xr:uid="{00000000-0005-0000-0000-0000C3400000}"/>
    <cellStyle name="Note 6 6 2 2" xfId="17380" xr:uid="{00000000-0005-0000-0000-0000C4400000}"/>
    <cellStyle name="Note 6 6 2 2 2" xfId="17381" xr:uid="{00000000-0005-0000-0000-0000C5400000}"/>
    <cellStyle name="Note 6 6 2 3" xfId="17382" xr:uid="{00000000-0005-0000-0000-0000C6400000}"/>
    <cellStyle name="Note 6 6 3" xfId="17383" xr:uid="{00000000-0005-0000-0000-0000C7400000}"/>
    <cellStyle name="Note 6 6 3 2" xfId="17384" xr:uid="{00000000-0005-0000-0000-0000C8400000}"/>
    <cellStyle name="Note 6 6 4" xfId="17385" xr:uid="{00000000-0005-0000-0000-0000C9400000}"/>
    <cellStyle name="Note 6 7" xfId="17386" xr:uid="{00000000-0005-0000-0000-0000CA400000}"/>
    <cellStyle name="Note 6 7 2" xfId="17387" xr:uid="{00000000-0005-0000-0000-0000CB400000}"/>
    <cellStyle name="Note 6 7 2 2" xfId="17388" xr:uid="{00000000-0005-0000-0000-0000CC400000}"/>
    <cellStyle name="Note 6 7 2 3" xfId="17389" xr:uid="{00000000-0005-0000-0000-0000CD400000}"/>
    <cellStyle name="Note 6 7 3" xfId="17390" xr:uid="{00000000-0005-0000-0000-0000CE400000}"/>
    <cellStyle name="Note 6 7 3 2" xfId="17391" xr:uid="{00000000-0005-0000-0000-0000CF400000}"/>
    <cellStyle name="Note 6 7 4" xfId="17392" xr:uid="{00000000-0005-0000-0000-0000D0400000}"/>
    <cellStyle name="Note 6 8" xfId="17393" xr:uid="{00000000-0005-0000-0000-0000D1400000}"/>
    <cellStyle name="Note 6 9" xfId="17394" xr:uid="{00000000-0005-0000-0000-0000D2400000}"/>
    <cellStyle name="Note 7" xfId="2586" xr:uid="{00000000-0005-0000-0000-0000E1090000}"/>
    <cellStyle name="Note 7 10" xfId="17396" xr:uid="{00000000-0005-0000-0000-0000D4400000}"/>
    <cellStyle name="Note 7 11" xfId="17397" xr:uid="{00000000-0005-0000-0000-0000D5400000}"/>
    <cellStyle name="Note 7 12" xfId="17395" xr:uid="{00000000-0005-0000-0000-0000D3400000}"/>
    <cellStyle name="Note 7 2" xfId="2587" xr:uid="{00000000-0005-0000-0000-0000E2090000}"/>
    <cellStyle name="Note 7 2 10" xfId="17398" xr:uid="{00000000-0005-0000-0000-0000D6400000}"/>
    <cellStyle name="Note 7 2 2" xfId="17399" xr:uid="{00000000-0005-0000-0000-0000D7400000}"/>
    <cellStyle name="Note 7 2 2 2" xfId="17400" xr:uid="{00000000-0005-0000-0000-0000D8400000}"/>
    <cellStyle name="Note 7 2 2 2 2" xfId="17401" xr:uid="{00000000-0005-0000-0000-0000D9400000}"/>
    <cellStyle name="Note 7 2 2 2 2 2" xfId="17402" xr:uid="{00000000-0005-0000-0000-0000DA400000}"/>
    <cellStyle name="Note 7 2 2 2 3" xfId="17403" xr:uid="{00000000-0005-0000-0000-0000DB400000}"/>
    <cellStyle name="Note 7 2 2 3" xfId="17404" xr:uid="{00000000-0005-0000-0000-0000DC400000}"/>
    <cellStyle name="Note 7 2 2 3 2" xfId="17405" xr:uid="{00000000-0005-0000-0000-0000DD400000}"/>
    <cellStyle name="Note 7 2 2 4" xfId="17406" xr:uid="{00000000-0005-0000-0000-0000DE400000}"/>
    <cellStyle name="Note 7 2 3" xfId="17407" xr:uid="{00000000-0005-0000-0000-0000DF400000}"/>
    <cellStyle name="Note 7 2 3 2" xfId="17408" xr:uid="{00000000-0005-0000-0000-0000E0400000}"/>
    <cellStyle name="Note 7 2 3 2 2" xfId="17409" xr:uid="{00000000-0005-0000-0000-0000E1400000}"/>
    <cellStyle name="Note 7 2 3 2 2 2" xfId="17410" xr:uid="{00000000-0005-0000-0000-0000E2400000}"/>
    <cellStyle name="Note 7 2 3 2 3" xfId="17411" xr:uid="{00000000-0005-0000-0000-0000E3400000}"/>
    <cellStyle name="Note 7 2 3 3" xfId="17412" xr:uid="{00000000-0005-0000-0000-0000E4400000}"/>
    <cellStyle name="Note 7 2 3 3 2" xfId="17413" xr:uid="{00000000-0005-0000-0000-0000E5400000}"/>
    <cellStyle name="Note 7 2 3 4" xfId="17414" xr:uid="{00000000-0005-0000-0000-0000E6400000}"/>
    <cellStyle name="Note 7 2 4" xfId="17415" xr:uid="{00000000-0005-0000-0000-0000E7400000}"/>
    <cellStyle name="Note 7 2 4 2" xfId="17416" xr:uid="{00000000-0005-0000-0000-0000E8400000}"/>
    <cellStyle name="Note 7 2 4 2 2" xfId="17417" xr:uid="{00000000-0005-0000-0000-0000E9400000}"/>
    <cellStyle name="Note 7 2 4 2 2 2" xfId="17418" xr:uid="{00000000-0005-0000-0000-0000EA400000}"/>
    <cellStyle name="Note 7 2 4 2 3" xfId="17419" xr:uid="{00000000-0005-0000-0000-0000EB400000}"/>
    <cellStyle name="Note 7 2 4 3" xfId="17420" xr:uid="{00000000-0005-0000-0000-0000EC400000}"/>
    <cellStyle name="Note 7 2 4 3 2" xfId="17421" xr:uid="{00000000-0005-0000-0000-0000ED400000}"/>
    <cellStyle name="Note 7 2 4 4" xfId="17422" xr:uid="{00000000-0005-0000-0000-0000EE400000}"/>
    <cellStyle name="Note 7 2 5" xfId="17423" xr:uid="{00000000-0005-0000-0000-0000EF400000}"/>
    <cellStyle name="Note 7 2 5 2" xfId="17424" xr:uid="{00000000-0005-0000-0000-0000F0400000}"/>
    <cellStyle name="Note 7 2 5 2 2" xfId="17425" xr:uid="{00000000-0005-0000-0000-0000F1400000}"/>
    <cellStyle name="Note 7 2 5 2 3" xfId="17426" xr:uid="{00000000-0005-0000-0000-0000F2400000}"/>
    <cellStyle name="Note 7 2 5 3" xfId="17427" xr:uid="{00000000-0005-0000-0000-0000F3400000}"/>
    <cellStyle name="Note 7 2 5 3 2" xfId="17428" xr:uid="{00000000-0005-0000-0000-0000F4400000}"/>
    <cellStyle name="Note 7 2 5 4" xfId="17429" xr:uid="{00000000-0005-0000-0000-0000F5400000}"/>
    <cellStyle name="Note 7 2 6" xfId="17430" xr:uid="{00000000-0005-0000-0000-0000F6400000}"/>
    <cellStyle name="Note 7 2 7" xfId="17431" xr:uid="{00000000-0005-0000-0000-0000F7400000}"/>
    <cellStyle name="Note 7 2 7 2" xfId="20171" xr:uid="{00000000-0005-0000-0000-0000F7400000}"/>
    <cellStyle name="Note 7 2 8" xfId="17432" xr:uid="{00000000-0005-0000-0000-0000F8400000}"/>
    <cellStyle name="Note 7 2 9" xfId="17433" xr:uid="{00000000-0005-0000-0000-0000F9400000}"/>
    <cellStyle name="Note 7 3" xfId="17434" xr:uid="{00000000-0005-0000-0000-0000FA400000}"/>
    <cellStyle name="Note 7 3 2" xfId="17435" xr:uid="{00000000-0005-0000-0000-0000FB400000}"/>
    <cellStyle name="Note 7 3 2 2" xfId="17436" xr:uid="{00000000-0005-0000-0000-0000FC400000}"/>
    <cellStyle name="Note 7 3 2 2 2" xfId="17437" xr:uid="{00000000-0005-0000-0000-0000FD400000}"/>
    <cellStyle name="Note 7 3 2 3" xfId="17438" xr:uid="{00000000-0005-0000-0000-0000FE400000}"/>
    <cellStyle name="Note 7 3 3" xfId="17439" xr:uid="{00000000-0005-0000-0000-0000FF400000}"/>
    <cellStyle name="Note 7 3 3 2" xfId="17440" xr:uid="{00000000-0005-0000-0000-000000410000}"/>
    <cellStyle name="Note 7 3 4" xfId="17441" xr:uid="{00000000-0005-0000-0000-000001410000}"/>
    <cellStyle name="Note 7 4" xfId="17442" xr:uid="{00000000-0005-0000-0000-000002410000}"/>
    <cellStyle name="Note 7 4 2" xfId="17443" xr:uid="{00000000-0005-0000-0000-000003410000}"/>
    <cellStyle name="Note 7 4 2 2" xfId="17444" xr:uid="{00000000-0005-0000-0000-000004410000}"/>
    <cellStyle name="Note 7 4 2 2 2" xfId="17445" xr:uid="{00000000-0005-0000-0000-000005410000}"/>
    <cellStyle name="Note 7 4 2 3" xfId="17446" xr:uid="{00000000-0005-0000-0000-000006410000}"/>
    <cellStyle name="Note 7 4 3" xfId="17447" xr:uid="{00000000-0005-0000-0000-000007410000}"/>
    <cellStyle name="Note 7 4 3 2" xfId="17448" xr:uid="{00000000-0005-0000-0000-000008410000}"/>
    <cellStyle name="Note 7 4 4" xfId="17449" xr:uid="{00000000-0005-0000-0000-000009410000}"/>
    <cellStyle name="Note 7 5" xfId="17450" xr:uid="{00000000-0005-0000-0000-00000A410000}"/>
    <cellStyle name="Note 7 5 2" xfId="17451" xr:uid="{00000000-0005-0000-0000-00000B410000}"/>
    <cellStyle name="Note 7 5 2 2" xfId="17452" xr:uid="{00000000-0005-0000-0000-00000C410000}"/>
    <cellStyle name="Note 7 5 3" xfId="17453" xr:uid="{00000000-0005-0000-0000-00000D410000}"/>
    <cellStyle name="Note 7 6" xfId="17454" xr:uid="{00000000-0005-0000-0000-00000E410000}"/>
    <cellStyle name="Note 7 6 2" xfId="17455" xr:uid="{00000000-0005-0000-0000-00000F410000}"/>
    <cellStyle name="Note 7 6 2 2" xfId="17456" xr:uid="{00000000-0005-0000-0000-000010410000}"/>
    <cellStyle name="Note 7 6 2 2 2" xfId="17457" xr:uid="{00000000-0005-0000-0000-000011410000}"/>
    <cellStyle name="Note 7 6 2 3" xfId="17458" xr:uid="{00000000-0005-0000-0000-000012410000}"/>
    <cellStyle name="Note 7 6 3" xfId="17459" xr:uid="{00000000-0005-0000-0000-000013410000}"/>
    <cellStyle name="Note 7 6 3 2" xfId="17460" xr:uid="{00000000-0005-0000-0000-000014410000}"/>
    <cellStyle name="Note 7 6 4" xfId="17461" xr:uid="{00000000-0005-0000-0000-000015410000}"/>
    <cellStyle name="Note 7 7" xfId="17462" xr:uid="{00000000-0005-0000-0000-000016410000}"/>
    <cellStyle name="Note 7 7 2" xfId="17463" xr:uid="{00000000-0005-0000-0000-000017410000}"/>
    <cellStyle name="Note 7 7 2 2" xfId="17464" xr:uid="{00000000-0005-0000-0000-000018410000}"/>
    <cellStyle name="Note 7 7 2 3" xfId="17465" xr:uid="{00000000-0005-0000-0000-000019410000}"/>
    <cellStyle name="Note 7 7 3" xfId="17466" xr:uid="{00000000-0005-0000-0000-00001A410000}"/>
    <cellStyle name="Note 7 7 3 2" xfId="17467" xr:uid="{00000000-0005-0000-0000-00001B410000}"/>
    <cellStyle name="Note 7 7 4" xfId="17468" xr:uid="{00000000-0005-0000-0000-00001C410000}"/>
    <cellStyle name="Note 7 8" xfId="17469" xr:uid="{00000000-0005-0000-0000-00001D410000}"/>
    <cellStyle name="Note 7 9" xfId="17470" xr:uid="{00000000-0005-0000-0000-00001E410000}"/>
    <cellStyle name="Note 8" xfId="17471" xr:uid="{00000000-0005-0000-0000-00001F410000}"/>
    <cellStyle name="Note 8 10" xfId="17472" xr:uid="{00000000-0005-0000-0000-000020410000}"/>
    <cellStyle name="Note 8 11" xfId="17473" xr:uid="{00000000-0005-0000-0000-000021410000}"/>
    <cellStyle name="Note 8 2" xfId="17474" xr:uid="{00000000-0005-0000-0000-000022410000}"/>
    <cellStyle name="Note 8 2 2" xfId="17475" xr:uid="{00000000-0005-0000-0000-000023410000}"/>
    <cellStyle name="Note 8 2 2 2" xfId="17476" xr:uid="{00000000-0005-0000-0000-000024410000}"/>
    <cellStyle name="Note 8 2 2 2 2" xfId="17477" xr:uid="{00000000-0005-0000-0000-000025410000}"/>
    <cellStyle name="Note 8 2 2 2 2 2" xfId="17478" xr:uid="{00000000-0005-0000-0000-000026410000}"/>
    <cellStyle name="Note 8 2 2 2 3" xfId="17479" xr:uid="{00000000-0005-0000-0000-000027410000}"/>
    <cellStyle name="Note 8 2 2 3" xfId="17480" xr:uid="{00000000-0005-0000-0000-000028410000}"/>
    <cellStyle name="Note 8 2 2 3 2" xfId="17481" xr:uid="{00000000-0005-0000-0000-000029410000}"/>
    <cellStyle name="Note 8 2 2 4" xfId="17482" xr:uid="{00000000-0005-0000-0000-00002A410000}"/>
    <cellStyle name="Note 8 2 3" xfId="17483" xr:uid="{00000000-0005-0000-0000-00002B410000}"/>
    <cellStyle name="Note 8 2 3 2" xfId="17484" xr:uid="{00000000-0005-0000-0000-00002C410000}"/>
    <cellStyle name="Note 8 2 3 2 2" xfId="17485" xr:uid="{00000000-0005-0000-0000-00002D410000}"/>
    <cellStyle name="Note 8 2 3 3" xfId="17486" xr:uid="{00000000-0005-0000-0000-00002E410000}"/>
    <cellStyle name="Note 8 2 4" xfId="17487" xr:uid="{00000000-0005-0000-0000-00002F410000}"/>
    <cellStyle name="Note 8 2 4 2" xfId="17488" xr:uid="{00000000-0005-0000-0000-000030410000}"/>
    <cellStyle name="Note 8 2 4 2 2" xfId="17489" xr:uid="{00000000-0005-0000-0000-000031410000}"/>
    <cellStyle name="Note 8 2 4 2 2 2" xfId="17490" xr:uid="{00000000-0005-0000-0000-000032410000}"/>
    <cellStyle name="Note 8 2 4 2 3" xfId="17491" xr:uid="{00000000-0005-0000-0000-000033410000}"/>
    <cellStyle name="Note 8 2 4 3" xfId="17492" xr:uid="{00000000-0005-0000-0000-000034410000}"/>
    <cellStyle name="Note 8 2 4 3 2" xfId="17493" xr:uid="{00000000-0005-0000-0000-000035410000}"/>
    <cellStyle name="Note 8 2 4 4" xfId="17494" xr:uid="{00000000-0005-0000-0000-000036410000}"/>
    <cellStyle name="Note 8 2 5" xfId="17495" xr:uid="{00000000-0005-0000-0000-000037410000}"/>
    <cellStyle name="Note 8 2 5 2" xfId="17496" xr:uid="{00000000-0005-0000-0000-000038410000}"/>
    <cellStyle name="Note 8 2 5 2 2" xfId="17497" xr:uid="{00000000-0005-0000-0000-000039410000}"/>
    <cellStyle name="Note 8 2 5 2 3" xfId="17498" xr:uid="{00000000-0005-0000-0000-00003A410000}"/>
    <cellStyle name="Note 8 2 5 3" xfId="17499" xr:uid="{00000000-0005-0000-0000-00003B410000}"/>
    <cellStyle name="Note 8 2 5 3 2" xfId="17500" xr:uid="{00000000-0005-0000-0000-00003C410000}"/>
    <cellStyle name="Note 8 2 5 4" xfId="17501" xr:uid="{00000000-0005-0000-0000-00003D410000}"/>
    <cellStyle name="Note 8 2 6" xfId="17502" xr:uid="{00000000-0005-0000-0000-00003E410000}"/>
    <cellStyle name="Note 8 2 7" xfId="17503" xr:uid="{00000000-0005-0000-0000-00003F410000}"/>
    <cellStyle name="Note 8 2 8" xfId="17504" xr:uid="{00000000-0005-0000-0000-000040410000}"/>
    <cellStyle name="Note 8 2 9" xfId="17505" xr:uid="{00000000-0005-0000-0000-000041410000}"/>
    <cellStyle name="Note 8 3" xfId="17506" xr:uid="{00000000-0005-0000-0000-000042410000}"/>
    <cellStyle name="Note 8 3 2" xfId="17507" xr:uid="{00000000-0005-0000-0000-000043410000}"/>
    <cellStyle name="Note 8 3 2 2" xfId="17508" xr:uid="{00000000-0005-0000-0000-000044410000}"/>
    <cellStyle name="Note 8 3 2 2 2" xfId="17509" xr:uid="{00000000-0005-0000-0000-000045410000}"/>
    <cellStyle name="Note 8 3 2 3" xfId="17510" xr:uid="{00000000-0005-0000-0000-000046410000}"/>
    <cellStyle name="Note 8 3 3" xfId="17511" xr:uid="{00000000-0005-0000-0000-000047410000}"/>
    <cellStyle name="Note 8 3 3 2" xfId="17512" xr:uid="{00000000-0005-0000-0000-000048410000}"/>
    <cellStyle name="Note 8 3 4" xfId="17513" xr:uid="{00000000-0005-0000-0000-000049410000}"/>
    <cellStyle name="Note 8 4" xfId="17514" xr:uid="{00000000-0005-0000-0000-00004A410000}"/>
    <cellStyle name="Note 8 4 2" xfId="17515" xr:uid="{00000000-0005-0000-0000-00004B410000}"/>
    <cellStyle name="Note 8 4 2 2" xfId="17516" xr:uid="{00000000-0005-0000-0000-00004C410000}"/>
    <cellStyle name="Note 8 4 2 2 2" xfId="17517" xr:uid="{00000000-0005-0000-0000-00004D410000}"/>
    <cellStyle name="Note 8 4 2 3" xfId="17518" xr:uid="{00000000-0005-0000-0000-00004E410000}"/>
    <cellStyle name="Note 8 4 3" xfId="17519" xr:uid="{00000000-0005-0000-0000-00004F410000}"/>
    <cellStyle name="Note 8 4 3 2" xfId="17520" xr:uid="{00000000-0005-0000-0000-000050410000}"/>
    <cellStyle name="Note 8 4 4" xfId="17521" xr:uid="{00000000-0005-0000-0000-000051410000}"/>
    <cellStyle name="Note 8 5" xfId="17522" xr:uid="{00000000-0005-0000-0000-000052410000}"/>
    <cellStyle name="Note 8 5 2" xfId="17523" xr:uid="{00000000-0005-0000-0000-000053410000}"/>
    <cellStyle name="Note 8 5 2 2" xfId="17524" xr:uid="{00000000-0005-0000-0000-000054410000}"/>
    <cellStyle name="Note 8 5 3" xfId="17525" xr:uid="{00000000-0005-0000-0000-000055410000}"/>
    <cellStyle name="Note 8 6" xfId="17526" xr:uid="{00000000-0005-0000-0000-000056410000}"/>
    <cellStyle name="Note 8 6 2" xfId="17527" xr:uid="{00000000-0005-0000-0000-000057410000}"/>
    <cellStyle name="Note 8 6 2 2" xfId="17528" xr:uid="{00000000-0005-0000-0000-000058410000}"/>
    <cellStyle name="Note 8 6 2 2 2" xfId="17529" xr:uid="{00000000-0005-0000-0000-000059410000}"/>
    <cellStyle name="Note 8 6 2 3" xfId="17530" xr:uid="{00000000-0005-0000-0000-00005A410000}"/>
    <cellStyle name="Note 8 6 3" xfId="17531" xr:uid="{00000000-0005-0000-0000-00005B410000}"/>
    <cellStyle name="Note 8 6 3 2" xfId="17532" xr:uid="{00000000-0005-0000-0000-00005C410000}"/>
    <cellStyle name="Note 8 6 4" xfId="17533" xr:uid="{00000000-0005-0000-0000-00005D410000}"/>
    <cellStyle name="Note 8 7" xfId="17534" xr:uid="{00000000-0005-0000-0000-00005E410000}"/>
    <cellStyle name="Note 8 7 2" xfId="17535" xr:uid="{00000000-0005-0000-0000-00005F410000}"/>
    <cellStyle name="Note 8 7 2 2" xfId="17536" xr:uid="{00000000-0005-0000-0000-000060410000}"/>
    <cellStyle name="Note 8 7 2 3" xfId="17537" xr:uid="{00000000-0005-0000-0000-000061410000}"/>
    <cellStyle name="Note 8 7 3" xfId="17538" xr:uid="{00000000-0005-0000-0000-000062410000}"/>
    <cellStyle name="Note 8 7 3 2" xfId="17539" xr:uid="{00000000-0005-0000-0000-000063410000}"/>
    <cellStyle name="Note 8 7 4" xfId="17540" xr:uid="{00000000-0005-0000-0000-000064410000}"/>
    <cellStyle name="Note 8 8" xfId="17541" xr:uid="{00000000-0005-0000-0000-000065410000}"/>
    <cellStyle name="Note 8 9" xfId="17542" xr:uid="{00000000-0005-0000-0000-000066410000}"/>
    <cellStyle name="Note 9" xfId="17543" xr:uid="{00000000-0005-0000-0000-000067410000}"/>
    <cellStyle name="Notes" xfId="2588" xr:uid="{00000000-0005-0000-0000-0000E3090000}"/>
    <cellStyle name="Output" xfId="74" builtinId="21" customBuiltin="1"/>
    <cellStyle name="Output 10" xfId="17544" xr:uid="{00000000-0005-0000-0000-000069410000}"/>
    <cellStyle name="Output 11" xfId="17545" xr:uid="{00000000-0005-0000-0000-00006A410000}"/>
    <cellStyle name="Output 11 2" xfId="20172" xr:uid="{00000000-0005-0000-0000-00006A410000}"/>
    <cellStyle name="Output 12" xfId="17546" xr:uid="{00000000-0005-0000-0000-00006B410000}"/>
    <cellStyle name="Output 2" xfId="2589" xr:uid="{00000000-0005-0000-0000-0000E4090000}"/>
    <cellStyle name="Output 2 2" xfId="2590" xr:uid="{00000000-0005-0000-0000-0000E5090000}"/>
    <cellStyle name="Output 2 2 2" xfId="17549" xr:uid="{00000000-0005-0000-0000-00006E410000}"/>
    <cellStyle name="Output 2 2 2 2" xfId="17550" xr:uid="{00000000-0005-0000-0000-00006F410000}"/>
    <cellStyle name="Output 2 2 2 2 2" xfId="20173" xr:uid="{00000000-0005-0000-0000-00006F410000}"/>
    <cellStyle name="Output 2 2 3" xfId="17551" xr:uid="{00000000-0005-0000-0000-000070410000}"/>
    <cellStyle name="Output 2 2 3 2" xfId="20174" xr:uid="{00000000-0005-0000-0000-000070410000}"/>
    <cellStyle name="Output 2 2 4" xfId="17552" xr:uid="{00000000-0005-0000-0000-000071410000}"/>
    <cellStyle name="Output 2 2 5" xfId="17548" xr:uid="{00000000-0005-0000-0000-00006D410000}"/>
    <cellStyle name="Output 2 3" xfId="17553" xr:uid="{00000000-0005-0000-0000-000072410000}"/>
    <cellStyle name="Output 2 3 2" xfId="17554" xr:uid="{00000000-0005-0000-0000-000073410000}"/>
    <cellStyle name="Output 2 3 2 2" xfId="20176" xr:uid="{00000000-0005-0000-0000-000073410000}"/>
    <cellStyle name="Output 2 3 3" xfId="17555" xr:uid="{00000000-0005-0000-0000-000074410000}"/>
    <cellStyle name="Output 2 3 4" xfId="20175" xr:uid="{00000000-0005-0000-0000-000072410000}"/>
    <cellStyle name="Output 2 4" xfId="17556" xr:uid="{00000000-0005-0000-0000-000075410000}"/>
    <cellStyle name="Output 2 5" xfId="17557" xr:uid="{00000000-0005-0000-0000-000076410000}"/>
    <cellStyle name="Output 2 5 2" xfId="20177" xr:uid="{00000000-0005-0000-0000-000076410000}"/>
    <cellStyle name="Output 2 6" xfId="17558" xr:uid="{00000000-0005-0000-0000-000077410000}"/>
    <cellStyle name="Output 2 7" xfId="17547" xr:uid="{00000000-0005-0000-0000-00006C410000}"/>
    <cellStyle name="Output 3" xfId="2591" xr:uid="{00000000-0005-0000-0000-0000E6090000}"/>
    <cellStyle name="Output 3 2" xfId="2592" xr:uid="{00000000-0005-0000-0000-0000E7090000}"/>
    <cellStyle name="Output 3 2 2" xfId="17560" xr:uid="{00000000-0005-0000-0000-000079410000}"/>
    <cellStyle name="Output 3 3" xfId="17561" xr:uid="{00000000-0005-0000-0000-00007A410000}"/>
    <cellStyle name="Output 3 3 2" xfId="20178" xr:uid="{00000000-0005-0000-0000-00007A410000}"/>
    <cellStyle name="Output 3 4" xfId="17562" xr:uid="{00000000-0005-0000-0000-00007B410000}"/>
    <cellStyle name="Output 3 5" xfId="17563" xr:uid="{00000000-0005-0000-0000-00007C410000}"/>
    <cellStyle name="Output 3 6" xfId="17559" xr:uid="{00000000-0005-0000-0000-000078410000}"/>
    <cellStyle name="Output 4" xfId="2593" xr:uid="{00000000-0005-0000-0000-0000E8090000}"/>
    <cellStyle name="Output 4 2" xfId="2594" xr:uid="{00000000-0005-0000-0000-0000E9090000}"/>
    <cellStyle name="Output 4 2 2" xfId="17565" xr:uid="{00000000-0005-0000-0000-00007F410000}"/>
    <cellStyle name="Output 4 2 3" xfId="20179" xr:uid="{00000000-0005-0000-0000-00007E410000}"/>
    <cellStyle name="Output 4 3" xfId="17566" xr:uid="{00000000-0005-0000-0000-000080410000}"/>
    <cellStyle name="Output 4 4" xfId="17564" xr:uid="{00000000-0005-0000-0000-00007D410000}"/>
    <cellStyle name="Output 5" xfId="2595" xr:uid="{00000000-0005-0000-0000-0000EA090000}"/>
    <cellStyle name="Output 5 2" xfId="2596" xr:uid="{00000000-0005-0000-0000-0000EB090000}"/>
    <cellStyle name="Output 5 2 2" xfId="17568" xr:uid="{00000000-0005-0000-0000-000083410000}"/>
    <cellStyle name="Output 5 2 3" xfId="20180" xr:uid="{00000000-0005-0000-0000-000082410000}"/>
    <cellStyle name="Output 5 3" xfId="17569" xr:uid="{00000000-0005-0000-0000-000084410000}"/>
    <cellStyle name="Output 5 4" xfId="17567" xr:uid="{00000000-0005-0000-0000-000081410000}"/>
    <cellStyle name="Output 6" xfId="2597" xr:uid="{00000000-0005-0000-0000-0000EC090000}"/>
    <cellStyle name="Output 6 2" xfId="2598" xr:uid="{00000000-0005-0000-0000-0000ED090000}"/>
    <cellStyle name="Output 6 2 2" xfId="17571" xr:uid="{00000000-0005-0000-0000-000087410000}"/>
    <cellStyle name="Output 6 2 3" xfId="20181" xr:uid="{00000000-0005-0000-0000-000086410000}"/>
    <cellStyle name="Output 6 3" xfId="17572" xr:uid="{00000000-0005-0000-0000-000088410000}"/>
    <cellStyle name="Output 6 4" xfId="17570" xr:uid="{00000000-0005-0000-0000-000085410000}"/>
    <cellStyle name="Output 7" xfId="2599" xr:uid="{00000000-0005-0000-0000-0000EE090000}"/>
    <cellStyle name="Output 7 2" xfId="2600" xr:uid="{00000000-0005-0000-0000-0000EF090000}"/>
    <cellStyle name="Output 7 2 2" xfId="17574" xr:uid="{00000000-0005-0000-0000-00008B410000}"/>
    <cellStyle name="Output 7 2 3" xfId="20182" xr:uid="{00000000-0005-0000-0000-00008A410000}"/>
    <cellStyle name="Output 7 3" xfId="17575" xr:uid="{00000000-0005-0000-0000-00008C410000}"/>
    <cellStyle name="Output 7 4" xfId="17573" xr:uid="{00000000-0005-0000-0000-000089410000}"/>
    <cellStyle name="Output 8" xfId="17576" xr:uid="{00000000-0005-0000-0000-00008D410000}"/>
    <cellStyle name="Output 8 2" xfId="17577" xr:uid="{00000000-0005-0000-0000-00008E410000}"/>
    <cellStyle name="Output 8 3" xfId="17578" xr:uid="{00000000-0005-0000-0000-00008F410000}"/>
    <cellStyle name="Output 9" xfId="17579" xr:uid="{00000000-0005-0000-0000-000090410000}"/>
    <cellStyle name="Output 9 2" xfId="17580" xr:uid="{00000000-0005-0000-0000-000091410000}"/>
    <cellStyle name="Owed_Amt" xfId="2601" xr:uid="{00000000-0005-0000-0000-0000F0090000}"/>
    <cellStyle name="Paid_Amt" xfId="2602" xr:uid="{00000000-0005-0000-0000-0000F1090000}"/>
    <cellStyle name="pb_page_heading_LS" xfId="2603" xr:uid="{00000000-0005-0000-0000-0000F2090000}"/>
    <cellStyle name="Pct_of_Sales" xfId="2604" xr:uid="{00000000-0005-0000-0000-0000F3090000}"/>
    <cellStyle name="Percent" xfId="58" builtinId="5"/>
    <cellStyle name="Percent [2]" xfId="2605" xr:uid="{00000000-0005-0000-0000-0000F5090000}"/>
    <cellStyle name="Percent [2] 2" xfId="2606" xr:uid="{00000000-0005-0000-0000-0000F6090000}"/>
    <cellStyle name="Percent [2] 2 2" xfId="17581" xr:uid="{00000000-0005-0000-0000-000099410000}"/>
    <cellStyle name="Percent [2] 2 3" xfId="17582" xr:uid="{00000000-0005-0000-0000-00009A410000}"/>
    <cellStyle name="Percent [2] 2 4" xfId="17583" xr:uid="{00000000-0005-0000-0000-00009B410000}"/>
    <cellStyle name="Percent [2] 3" xfId="2607" xr:uid="{00000000-0005-0000-0000-0000F7090000}"/>
    <cellStyle name="Percent [2] 3 2" xfId="17585" xr:uid="{00000000-0005-0000-0000-00009D410000}"/>
    <cellStyle name="Percent [2] 3 2 2" xfId="17586" xr:uid="{00000000-0005-0000-0000-00009E410000}"/>
    <cellStyle name="Percent [2] 3 3" xfId="17587" xr:uid="{00000000-0005-0000-0000-00009F410000}"/>
    <cellStyle name="Percent [2] 3 4" xfId="17584" xr:uid="{00000000-0005-0000-0000-00009C410000}"/>
    <cellStyle name="Percent [2] 4" xfId="17588" xr:uid="{00000000-0005-0000-0000-0000A0410000}"/>
    <cellStyle name="Percent [2] 5" xfId="17589" xr:uid="{00000000-0005-0000-0000-0000A1410000}"/>
    <cellStyle name="Percent [2] 6" xfId="17590" xr:uid="{00000000-0005-0000-0000-0000A2410000}"/>
    <cellStyle name="Percent 10" xfId="2608" xr:uid="{00000000-0005-0000-0000-0000F8090000}"/>
    <cellStyle name="Percent 10 2" xfId="5332" xr:uid="{00000000-0005-0000-0000-0000A4410000}"/>
    <cellStyle name="Percent 10 2 2" xfId="17591" xr:uid="{00000000-0005-0000-0000-0000A5410000}"/>
    <cellStyle name="Percent 10 2 3" xfId="17592" xr:uid="{00000000-0005-0000-0000-0000A6410000}"/>
    <cellStyle name="Percent 10 3" xfId="17593" xr:uid="{00000000-0005-0000-0000-0000A7410000}"/>
    <cellStyle name="Percent 10 3 2" xfId="17594" xr:uid="{00000000-0005-0000-0000-0000A8410000}"/>
    <cellStyle name="Percent 10 4" xfId="17595" xr:uid="{00000000-0005-0000-0000-0000A9410000}"/>
    <cellStyle name="Percent 10 4 2" xfId="17596" xr:uid="{00000000-0005-0000-0000-0000AA410000}"/>
    <cellStyle name="Percent 10 5" xfId="17597" xr:uid="{00000000-0005-0000-0000-0000AB410000}"/>
    <cellStyle name="Percent 10 6" xfId="17598" xr:uid="{00000000-0005-0000-0000-0000AC410000}"/>
    <cellStyle name="Percent 10 7" xfId="5333" xr:uid="{00000000-0005-0000-0000-0000A3410000}"/>
    <cellStyle name="Percent 11" xfId="2609" xr:uid="{00000000-0005-0000-0000-0000F9090000}"/>
    <cellStyle name="Percent 11 2" xfId="17599" xr:uid="{00000000-0005-0000-0000-0000AE410000}"/>
    <cellStyle name="Percent 11 2 2" xfId="17600" xr:uid="{00000000-0005-0000-0000-0000AF410000}"/>
    <cellStyle name="Percent 11 2 3" xfId="17601" xr:uid="{00000000-0005-0000-0000-0000B0410000}"/>
    <cellStyle name="Percent 11 3" xfId="17602" xr:uid="{00000000-0005-0000-0000-0000B1410000}"/>
    <cellStyle name="Percent 11 4" xfId="17603" xr:uid="{00000000-0005-0000-0000-0000B2410000}"/>
    <cellStyle name="Percent 11 5" xfId="17604" xr:uid="{00000000-0005-0000-0000-0000B3410000}"/>
    <cellStyle name="Percent 12" xfId="2610" xr:uid="{00000000-0005-0000-0000-0000FA090000}"/>
    <cellStyle name="Percent 12 2" xfId="5330" xr:uid="{00000000-0005-0000-0000-0000B5410000}"/>
    <cellStyle name="Percent 12 2 2" xfId="17605" xr:uid="{00000000-0005-0000-0000-0000B6410000}"/>
    <cellStyle name="Percent 12 2 2 2" xfId="17606" xr:uid="{00000000-0005-0000-0000-0000B7410000}"/>
    <cellStyle name="Percent 12 2 2 3" xfId="17607" xr:uid="{00000000-0005-0000-0000-0000B8410000}"/>
    <cellStyle name="Percent 12 2 2 4" xfId="17608" xr:uid="{00000000-0005-0000-0000-0000B9410000}"/>
    <cellStyle name="Percent 12 2 3" xfId="17609" xr:uid="{00000000-0005-0000-0000-0000BA410000}"/>
    <cellStyle name="Percent 12 2 3 2" xfId="17610" xr:uid="{00000000-0005-0000-0000-0000BB410000}"/>
    <cellStyle name="Percent 12 2 3 3" xfId="17611" xr:uid="{00000000-0005-0000-0000-0000BC410000}"/>
    <cellStyle name="Percent 12 2 4" xfId="17612" xr:uid="{00000000-0005-0000-0000-0000BD410000}"/>
    <cellStyle name="Percent 12 2 5" xfId="17613" xr:uid="{00000000-0005-0000-0000-0000BE410000}"/>
    <cellStyle name="Percent 12 2 6" xfId="17614" xr:uid="{00000000-0005-0000-0000-0000BF410000}"/>
    <cellStyle name="Percent 12 3" xfId="17615" xr:uid="{00000000-0005-0000-0000-0000C0410000}"/>
    <cellStyle name="Percent 12 3 2" xfId="17616" xr:uid="{00000000-0005-0000-0000-0000C1410000}"/>
    <cellStyle name="Percent 12 3 3" xfId="17617" xr:uid="{00000000-0005-0000-0000-0000C2410000}"/>
    <cellStyle name="Percent 12 3 4" xfId="17618" xr:uid="{00000000-0005-0000-0000-0000C3410000}"/>
    <cellStyle name="Percent 12 4" xfId="17619" xr:uid="{00000000-0005-0000-0000-0000C4410000}"/>
    <cellStyle name="Percent 12 4 2" xfId="17620" xr:uid="{00000000-0005-0000-0000-0000C5410000}"/>
    <cellStyle name="Percent 12 4 3" xfId="17621" xr:uid="{00000000-0005-0000-0000-0000C6410000}"/>
    <cellStyle name="Percent 12 4 4" xfId="17622" xr:uid="{00000000-0005-0000-0000-0000C7410000}"/>
    <cellStyle name="Percent 12 4 5" xfId="17623" xr:uid="{00000000-0005-0000-0000-0000C8410000}"/>
    <cellStyle name="Percent 12 5" xfId="17624" xr:uid="{00000000-0005-0000-0000-0000C9410000}"/>
    <cellStyle name="Percent 12 5 2" xfId="17625" xr:uid="{00000000-0005-0000-0000-0000CA410000}"/>
    <cellStyle name="Percent 12 5 3" xfId="17626" xr:uid="{00000000-0005-0000-0000-0000CB410000}"/>
    <cellStyle name="Percent 12 6" xfId="17627" xr:uid="{00000000-0005-0000-0000-0000CC410000}"/>
    <cellStyle name="Percent 12 7" xfId="17628" xr:uid="{00000000-0005-0000-0000-0000CD410000}"/>
    <cellStyle name="Percent 12 8" xfId="17629" xr:uid="{00000000-0005-0000-0000-0000CE410000}"/>
    <cellStyle name="Percent 12 9" xfId="5331" xr:uid="{00000000-0005-0000-0000-0000B4410000}"/>
    <cellStyle name="Percent 13" xfId="2611" xr:uid="{00000000-0005-0000-0000-0000FB090000}"/>
    <cellStyle name="Percent 13 2" xfId="17630" xr:uid="{00000000-0005-0000-0000-0000D0410000}"/>
    <cellStyle name="Percent 13 2 2" xfId="17631" xr:uid="{00000000-0005-0000-0000-0000D1410000}"/>
    <cellStyle name="Percent 13 2 2 2" xfId="17632" xr:uid="{00000000-0005-0000-0000-0000D2410000}"/>
    <cellStyle name="Percent 13 2 3" xfId="17633" xr:uid="{00000000-0005-0000-0000-0000D3410000}"/>
    <cellStyle name="Percent 13 2 3 2" xfId="17634" xr:uid="{00000000-0005-0000-0000-0000D4410000}"/>
    <cellStyle name="Percent 13 2 4" xfId="17635" xr:uid="{00000000-0005-0000-0000-0000D5410000}"/>
    <cellStyle name="Percent 13 3" xfId="17636" xr:uid="{00000000-0005-0000-0000-0000D6410000}"/>
    <cellStyle name="Percent 13 3 2" xfId="17637" xr:uid="{00000000-0005-0000-0000-0000D7410000}"/>
    <cellStyle name="Percent 13 3 2 2" xfId="17638" xr:uid="{00000000-0005-0000-0000-0000D8410000}"/>
    <cellStyle name="Percent 13 3 3" xfId="17639" xr:uid="{00000000-0005-0000-0000-0000D9410000}"/>
    <cellStyle name="Percent 13 3 4" xfId="17640" xr:uid="{00000000-0005-0000-0000-0000DA410000}"/>
    <cellStyle name="Percent 13 3 5" xfId="17641" xr:uid="{00000000-0005-0000-0000-0000DB410000}"/>
    <cellStyle name="Percent 13 4" xfId="17642" xr:uid="{00000000-0005-0000-0000-0000DC410000}"/>
    <cellStyle name="Percent 13 4 2" xfId="17643" xr:uid="{00000000-0005-0000-0000-0000DD410000}"/>
    <cellStyle name="Percent 13 5" xfId="17644" xr:uid="{00000000-0005-0000-0000-0000DE410000}"/>
    <cellStyle name="Percent 13 6" xfId="17645" xr:uid="{00000000-0005-0000-0000-0000DF410000}"/>
    <cellStyle name="Percent 14" xfId="2612" xr:uid="{00000000-0005-0000-0000-0000FC090000}"/>
    <cellStyle name="Percent 14 2" xfId="5328" xr:uid="{00000000-0005-0000-0000-0000E1410000}"/>
    <cellStyle name="Percent 14 2 2" xfId="17646" xr:uid="{00000000-0005-0000-0000-0000E2410000}"/>
    <cellStyle name="Percent 14 2 2 2" xfId="17647" xr:uid="{00000000-0005-0000-0000-0000E3410000}"/>
    <cellStyle name="Percent 14 2 3" xfId="17648" xr:uid="{00000000-0005-0000-0000-0000E4410000}"/>
    <cellStyle name="Percent 14 2 3 2" xfId="17649" xr:uid="{00000000-0005-0000-0000-0000E5410000}"/>
    <cellStyle name="Percent 14 2 4" xfId="17650" xr:uid="{00000000-0005-0000-0000-0000E6410000}"/>
    <cellStyle name="Percent 14 2 5" xfId="17651" xr:uid="{00000000-0005-0000-0000-0000E7410000}"/>
    <cellStyle name="Percent 14 3" xfId="17652" xr:uid="{00000000-0005-0000-0000-0000E8410000}"/>
    <cellStyle name="Percent 14 3 2" xfId="17653" xr:uid="{00000000-0005-0000-0000-0000E9410000}"/>
    <cellStyle name="Percent 14 3 2 2" xfId="17654" xr:uid="{00000000-0005-0000-0000-0000EA410000}"/>
    <cellStyle name="Percent 14 3 3" xfId="17655" xr:uid="{00000000-0005-0000-0000-0000EB410000}"/>
    <cellStyle name="Percent 14 3 4" xfId="17656" xr:uid="{00000000-0005-0000-0000-0000EC410000}"/>
    <cellStyle name="Percent 14 3 5" xfId="17657" xr:uid="{00000000-0005-0000-0000-0000ED410000}"/>
    <cellStyle name="Percent 14 4" xfId="17658" xr:uid="{00000000-0005-0000-0000-0000EE410000}"/>
    <cellStyle name="Percent 14 4 2" xfId="17659" xr:uid="{00000000-0005-0000-0000-0000EF410000}"/>
    <cellStyle name="Percent 14 4 3" xfId="17660" xr:uid="{00000000-0005-0000-0000-0000F0410000}"/>
    <cellStyle name="Percent 14 5" xfId="17661" xr:uid="{00000000-0005-0000-0000-0000F1410000}"/>
    <cellStyle name="Percent 14 6" xfId="17662" xr:uid="{00000000-0005-0000-0000-0000F2410000}"/>
    <cellStyle name="Percent 14 7" xfId="17663" xr:uid="{00000000-0005-0000-0000-0000F3410000}"/>
    <cellStyle name="Percent 14 8" xfId="5329" xr:uid="{00000000-0005-0000-0000-0000E0410000}"/>
    <cellStyle name="Percent 15" xfId="2613" xr:uid="{00000000-0005-0000-0000-0000FD090000}"/>
    <cellStyle name="Percent 15 2" xfId="17664" xr:uid="{00000000-0005-0000-0000-0000F5410000}"/>
    <cellStyle name="Percent 15 2 2" xfId="17665" xr:uid="{00000000-0005-0000-0000-0000F6410000}"/>
    <cellStyle name="Percent 15 2 2 2" xfId="17666" xr:uid="{00000000-0005-0000-0000-0000F7410000}"/>
    <cellStyle name="Percent 15 2 3" xfId="17667" xr:uid="{00000000-0005-0000-0000-0000F8410000}"/>
    <cellStyle name="Percent 15 2 4" xfId="17668" xr:uid="{00000000-0005-0000-0000-0000F9410000}"/>
    <cellStyle name="Percent 15 3" xfId="17669" xr:uid="{00000000-0005-0000-0000-0000FA410000}"/>
    <cellStyle name="Percent 15 3 2" xfId="17670" xr:uid="{00000000-0005-0000-0000-0000FB410000}"/>
    <cellStyle name="Percent 15 3 3" xfId="17671" xr:uid="{00000000-0005-0000-0000-0000FC410000}"/>
    <cellStyle name="Percent 15 3 4" xfId="17672" xr:uid="{00000000-0005-0000-0000-0000FD410000}"/>
    <cellStyle name="Percent 15 3 5" xfId="17673" xr:uid="{00000000-0005-0000-0000-0000FE410000}"/>
    <cellStyle name="Percent 15 4" xfId="17674" xr:uid="{00000000-0005-0000-0000-0000FF410000}"/>
    <cellStyle name="Percent 15 4 2" xfId="17675" xr:uid="{00000000-0005-0000-0000-000000420000}"/>
    <cellStyle name="Percent 15 5" xfId="17676" xr:uid="{00000000-0005-0000-0000-000001420000}"/>
    <cellStyle name="Percent 15 6" xfId="17677" xr:uid="{00000000-0005-0000-0000-000002420000}"/>
    <cellStyle name="Percent 16" xfId="2614" xr:uid="{00000000-0005-0000-0000-0000FE090000}"/>
    <cellStyle name="Percent 16 2" xfId="17678" xr:uid="{00000000-0005-0000-0000-000004420000}"/>
    <cellStyle name="Percent 16 2 2" xfId="17679" xr:uid="{00000000-0005-0000-0000-000005420000}"/>
    <cellStyle name="Percent 16 2 2 2" xfId="17680" xr:uid="{00000000-0005-0000-0000-000006420000}"/>
    <cellStyle name="Percent 16 2 3" xfId="17681" xr:uid="{00000000-0005-0000-0000-000007420000}"/>
    <cellStyle name="Percent 16 2 4" xfId="17682" xr:uid="{00000000-0005-0000-0000-000008420000}"/>
    <cellStyle name="Percent 16 3" xfId="17683" xr:uid="{00000000-0005-0000-0000-000009420000}"/>
    <cellStyle name="Percent 16 3 2" xfId="17684" xr:uid="{00000000-0005-0000-0000-00000A420000}"/>
    <cellStyle name="Percent 16 3 3" xfId="17685" xr:uid="{00000000-0005-0000-0000-00000B420000}"/>
    <cellStyle name="Percent 16 3 4" xfId="17686" xr:uid="{00000000-0005-0000-0000-00000C420000}"/>
    <cellStyle name="Percent 16 3 5" xfId="17687" xr:uid="{00000000-0005-0000-0000-00000D420000}"/>
    <cellStyle name="Percent 16 4" xfId="17688" xr:uid="{00000000-0005-0000-0000-00000E420000}"/>
    <cellStyle name="Percent 16 4 2" xfId="17689" xr:uid="{00000000-0005-0000-0000-00000F420000}"/>
    <cellStyle name="Percent 16 5" xfId="17690" xr:uid="{00000000-0005-0000-0000-000010420000}"/>
    <cellStyle name="Percent 16 6" xfId="17691" xr:uid="{00000000-0005-0000-0000-000011420000}"/>
    <cellStyle name="Percent 17" xfId="2615" xr:uid="{00000000-0005-0000-0000-0000FF090000}"/>
    <cellStyle name="Percent 17 2" xfId="17692" xr:uid="{00000000-0005-0000-0000-000013420000}"/>
    <cellStyle name="Percent 17 2 2" xfId="17693" xr:uid="{00000000-0005-0000-0000-000014420000}"/>
    <cellStyle name="Percent 17 2 3" xfId="17694" xr:uid="{00000000-0005-0000-0000-000015420000}"/>
    <cellStyle name="Percent 17 2 4" xfId="17695" xr:uid="{00000000-0005-0000-0000-000016420000}"/>
    <cellStyle name="Percent 17 2 5" xfId="17696" xr:uid="{00000000-0005-0000-0000-000017420000}"/>
    <cellStyle name="Percent 17 3" xfId="17697" xr:uid="{00000000-0005-0000-0000-000018420000}"/>
    <cellStyle name="Percent 17 3 2" xfId="17698" xr:uid="{00000000-0005-0000-0000-000019420000}"/>
    <cellStyle name="Percent 17 4" xfId="17699" xr:uid="{00000000-0005-0000-0000-00001A420000}"/>
    <cellStyle name="Percent 17 5" xfId="17700" xr:uid="{00000000-0005-0000-0000-00001B420000}"/>
    <cellStyle name="Percent 17 6" xfId="17701" xr:uid="{00000000-0005-0000-0000-00001C420000}"/>
    <cellStyle name="Percent 17 7" xfId="17702" xr:uid="{00000000-0005-0000-0000-00001D420000}"/>
    <cellStyle name="Percent 17 8" xfId="5327" xr:uid="{00000000-0005-0000-0000-000012420000}"/>
    <cellStyle name="Percent 18" xfId="2616" xr:uid="{00000000-0005-0000-0000-0000000A0000}"/>
    <cellStyle name="Percent 18 2" xfId="17703" xr:uid="{00000000-0005-0000-0000-00001F420000}"/>
    <cellStyle name="Percent 18 2 2" xfId="17704" xr:uid="{00000000-0005-0000-0000-000020420000}"/>
    <cellStyle name="Percent 18 3" xfId="17705" xr:uid="{00000000-0005-0000-0000-000021420000}"/>
    <cellStyle name="Percent 18 4" xfId="17706" xr:uid="{00000000-0005-0000-0000-000022420000}"/>
    <cellStyle name="Percent 18 5" xfId="17707" xr:uid="{00000000-0005-0000-0000-000023420000}"/>
    <cellStyle name="Percent 18 6" xfId="5326" xr:uid="{00000000-0005-0000-0000-00001E420000}"/>
    <cellStyle name="Percent 19" xfId="2617" xr:uid="{00000000-0005-0000-0000-0000010A0000}"/>
    <cellStyle name="Percent 19 2" xfId="17709" xr:uid="{00000000-0005-0000-0000-000025420000}"/>
    <cellStyle name="Percent 19 2 2" xfId="17710" xr:uid="{00000000-0005-0000-0000-000026420000}"/>
    <cellStyle name="Percent 19 2 3" xfId="17711" xr:uid="{00000000-0005-0000-0000-000027420000}"/>
    <cellStyle name="Percent 19 2 4" xfId="17712" xr:uid="{00000000-0005-0000-0000-000028420000}"/>
    <cellStyle name="Percent 19 2 5" xfId="17713" xr:uid="{00000000-0005-0000-0000-000029420000}"/>
    <cellStyle name="Percent 19 3" xfId="17714" xr:uid="{00000000-0005-0000-0000-00002A420000}"/>
    <cellStyle name="Percent 19 3 2" xfId="17715" xr:uid="{00000000-0005-0000-0000-00002B420000}"/>
    <cellStyle name="Percent 19 3 3" xfId="17716" xr:uid="{00000000-0005-0000-0000-00002C420000}"/>
    <cellStyle name="Percent 19 3 4" xfId="17717" xr:uid="{00000000-0005-0000-0000-00002D420000}"/>
    <cellStyle name="Percent 19 3 5" xfId="17718" xr:uid="{00000000-0005-0000-0000-00002E420000}"/>
    <cellStyle name="Percent 19 4" xfId="17719" xr:uid="{00000000-0005-0000-0000-00002F420000}"/>
    <cellStyle name="Percent 19 5" xfId="17720" xr:uid="{00000000-0005-0000-0000-000030420000}"/>
    <cellStyle name="Percent 19 6" xfId="17721" xr:uid="{00000000-0005-0000-0000-000031420000}"/>
    <cellStyle name="Percent 19 7" xfId="17722" xr:uid="{00000000-0005-0000-0000-000032420000}"/>
    <cellStyle name="Percent 19 8" xfId="17708" xr:uid="{00000000-0005-0000-0000-000024420000}"/>
    <cellStyle name="Percent 2" xfId="174" xr:uid="{00000000-0005-0000-0000-0000020A0000}"/>
    <cellStyle name="Percent 2 10" xfId="17723" xr:uid="{00000000-0005-0000-0000-000034420000}"/>
    <cellStyle name="Percent 2 11" xfId="17724" xr:uid="{00000000-0005-0000-0000-000035420000}"/>
    <cellStyle name="Percent 2 12" xfId="20544" xr:uid="{DCE5DAF8-994E-4A5F-B8B0-B116129741BD}"/>
    <cellStyle name="Percent 2 2" xfId="2618" xr:uid="{00000000-0005-0000-0000-0000030A0000}"/>
    <cellStyle name="Percent 2 2 2" xfId="5325" xr:uid="{00000000-0005-0000-0000-000037420000}"/>
    <cellStyle name="Percent 2 2 2 2" xfId="17725" xr:uid="{00000000-0005-0000-0000-000038420000}"/>
    <cellStyle name="Percent 2 2 2 2 2" xfId="17726" xr:uid="{00000000-0005-0000-0000-000039420000}"/>
    <cellStyle name="Percent 2 2 2 3" xfId="17727" xr:uid="{00000000-0005-0000-0000-00003A420000}"/>
    <cellStyle name="Percent 2 2 2 4" xfId="17728" xr:uid="{00000000-0005-0000-0000-00003B420000}"/>
    <cellStyle name="Percent 2 2 3" xfId="17729" xr:uid="{00000000-0005-0000-0000-00003C420000}"/>
    <cellStyle name="Percent 2 2 3 2" xfId="17730" xr:uid="{00000000-0005-0000-0000-00003D420000}"/>
    <cellStyle name="Percent 2 2 3 3" xfId="17731" xr:uid="{00000000-0005-0000-0000-00003E420000}"/>
    <cellStyle name="Percent 2 2 3 4" xfId="17732" xr:uid="{00000000-0005-0000-0000-00003F420000}"/>
    <cellStyle name="Percent 2 2 4" xfId="17733" xr:uid="{00000000-0005-0000-0000-000040420000}"/>
    <cellStyle name="Percent 2 2 4 2" xfId="17734" xr:uid="{00000000-0005-0000-0000-000041420000}"/>
    <cellStyle name="Percent 2 2 4 3" xfId="17735" xr:uid="{00000000-0005-0000-0000-000042420000}"/>
    <cellStyle name="Percent 2 2 4 4" xfId="17736" xr:uid="{00000000-0005-0000-0000-000043420000}"/>
    <cellStyle name="Percent 2 2 5" xfId="17737" xr:uid="{00000000-0005-0000-0000-000044420000}"/>
    <cellStyle name="Percent 2 2 5 2" xfId="17738" xr:uid="{00000000-0005-0000-0000-000045420000}"/>
    <cellStyle name="Percent 2 2 6" xfId="17739" xr:uid="{00000000-0005-0000-0000-000046420000}"/>
    <cellStyle name="Percent 2 2 7" xfId="17740" xr:uid="{00000000-0005-0000-0000-000047420000}"/>
    <cellStyle name="Percent 2 3" xfId="2619" xr:uid="{00000000-0005-0000-0000-0000040A0000}"/>
    <cellStyle name="Percent 2 3 2" xfId="17741" xr:uid="{00000000-0005-0000-0000-000049420000}"/>
    <cellStyle name="Percent 2 3 2 2" xfId="17742" xr:uid="{00000000-0005-0000-0000-00004A420000}"/>
    <cellStyle name="Percent 2 3 2 2 2" xfId="17743" xr:uid="{00000000-0005-0000-0000-00004B420000}"/>
    <cellStyle name="Percent 2 3 2 2 2 2" xfId="17744" xr:uid="{00000000-0005-0000-0000-00004C420000}"/>
    <cellStyle name="Percent 2 3 2 2 3" xfId="17745" xr:uid="{00000000-0005-0000-0000-00004D420000}"/>
    <cellStyle name="Percent 2 3 2 2 4" xfId="17746" xr:uid="{00000000-0005-0000-0000-00004E420000}"/>
    <cellStyle name="Percent 2 3 2 3" xfId="17747" xr:uid="{00000000-0005-0000-0000-00004F420000}"/>
    <cellStyle name="Percent 2 3 2 3 2" xfId="17748" xr:uid="{00000000-0005-0000-0000-000050420000}"/>
    <cellStyle name="Percent 2 3 2 4" xfId="17749" xr:uid="{00000000-0005-0000-0000-000051420000}"/>
    <cellStyle name="Percent 2 3 2 5" xfId="17750" xr:uid="{00000000-0005-0000-0000-000052420000}"/>
    <cellStyle name="Percent 2 3 3" xfId="17751" xr:uid="{00000000-0005-0000-0000-000053420000}"/>
    <cellStyle name="Percent 2 3 3 2" xfId="17752" xr:uid="{00000000-0005-0000-0000-000054420000}"/>
    <cellStyle name="Percent 2 3 3 2 2" xfId="17753" xr:uid="{00000000-0005-0000-0000-000055420000}"/>
    <cellStyle name="Percent 2 3 3 2 3" xfId="17754" xr:uid="{00000000-0005-0000-0000-000056420000}"/>
    <cellStyle name="Percent 2 3 3 2 4" xfId="17755" xr:uid="{00000000-0005-0000-0000-000057420000}"/>
    <cellStyle name="Percent 2 3 3 3" xfId="17756" xr:uid="{00000000-0005-0000-0000-000058420000}"/>
    <cellStyle name="Percent 2 3 3 3 2" xfId="17757" xr:uid="{00000000-0005-0000-0000-000059420000}"/>
    <cellStyle name="Percent 2 3 3 4" xfId="17758" xr:uid="{00000000-0005-0000-0000-00005A420000}"/>
    <cellStyle name="Percent 2 3 3 5" xfId="17759" xr:uid="{00000000-0005-0000-0000-00005B420000}"/>
    <cellStyle name="Percent 2 3 4" xfId="17760" xr:uid="{00000000-0005-0000-0000-00005C420000}"/>
    <cellStyle name="Percent 2 3 4 2" xfId="17761" xr:uid="{00000000-0005-0000-0000-00005D420000}"/>
    <cellStyle name="Percent 2 3 4 3" xfId="17762" xr:uid="{00000000-0005-0000-0000-00005E420000}"/>
    <cellStyle name="Percent 2 3 5" xfId="17763" xr:uid="{00000000-0005-0000-0000-00005F420000}"/>
    <cellStyle name="Percent 2 3 6" xfId="17764" xr:uid="{00000000-0005-0000-0000-000060420000}"/>
    <cellStyle name="Percent 2 3 7" xfId="17765" xr:uid="{00000000-0005-0000-0000-000061420000}"/>
    <cellStyle name="Percent 2 4" xfId="2620" xr:uid="{00000000-0005-0000-0000-0000050A0000}"/>
    <cellStyle name="Percent 2 4 2" xfId="5324" xr:uid="{00000000-0005-0000-0000-000063420000}"/>
    <cellStyle name="Percent 2 4 2 2" xfId="17766" xr:uid="{00000000-0005-0000-0000-000064420000}"/>
    <cellStyle name="Percent 2 4 2 3" xfId="17767" xr:uid="{00000000-0005-0000-0000-000065420000}"/>
    <cellStyle name="Percent 2 4 3" xfId="17768" xr:uid="{00000000-0005-0000-0000-000066420000}"/>
    <cellStyle name="Percent 2 4 3 2" xfId="17769" xr:uid="{00000000-0005-0000-0000-000067420000}"/>
    <cellStyle name="Percent 2 4 4" xfId="17770" xr:uid="{00000000-0005-0000-0000-000068420000}"/>
    <cellStyle name="Percent 2 4 5" xfId="17771" xr:uid="{00000000-0005-0000-0000-000069420000}"/>
    <cellStyle name="Percent 2 5" xfId="2864" xr:uid="{00000000-0005-0000-0000-0000060A0000}"/>
    <cellStyle name="Percent 2 5 2" xfId="17773" xr:uid="{00000000-0005-0000-0000-00006B420000}"/>
    <cellStyle name="Percent 2 5 2 2" xfId="17774" xr:uid="{00000000-0005-0000-0000-00006C420000}"/>
    <cellStyle name="Percent 2 5 2 2 2" xfId="17775" xr:uid="{00000000-0005-0000-0000-00006D420000}"/>
    <cellStyle name="Percent 2 5 2 3" xfId="17776" xr:uid="{00000000-0005-0000-0000-00006E420000}"/>
    <cellStyle name="Percent 2 5 2 4" xfId="17777" xr:uid="{00000000-0005-0000-0000-00006F420000}"/>
    <cellStyle name="Percent 2 5 3" xfId="17778" xr:uid="{00000000-0005-0000-0000-000070420000}"/>
    <cellStyle name="Percent 2 5 3 2" xfId="17779" xr:uid="{00000000-0005-0000-0000-000071420000}"/>
    <cellStyle name="Percent 2 5 4" xfId="17780" xr:uid="{00000000-0005-0000-0000-000072420000}"/>
    <cellStyle name="Percent 2 5 4 2" xfId="17781" xr:uid="{00000000-0005-0000-0000-000073420000}"/>
    <cellStyle name="Percent 2 5 5" xfId="17782" xr:uid="{00000000-0005-0000-0000-000074420000}"/>
    <cellStyle name="Percent 2 5 6" xfId="17772" xr:uid="{00000000-0005-0000-0000-00006A420000}"/>
    <cellStyle name="Percent 2 6" xfId="2870" xr:uid="{00000000-0005-0000-0000-0000070A0000}"/>
    <cellStyle name="Percent 2 6 2" xfId="2931" xr:uid="{00000000-0005-0000-0000-0000080A0000}"/>
    <cellStyle name="Percent 2 6 2 2" xfId="17785" xr:uid="{00000000-0005-0000-0000-000077420000}"/>
    <cellStyle name="Percent 2 6 2 3" xfId="17786" xr:uid="{00000000-0005-0000-0000-000078420000}"/>
    <cellStyle name="Percent 2 6 2 4" xfId="17784" xr:uid="{00000000-0005-0000-0000-000076420000}"/>
    <cellStyle name="Percent 2 6 3" xfId="17787" xr:uid="{00000000-0005-0000-0000-000079420000}"/>
    <cellStyle name="Percent 2 6 4" xfId="17788" xr:uid="{00000000-0005-0000-0000-00007A420000}"/>
    <cellStyle name="Percent 2 6 5" xfId="17789" xr:uid="{00000000-0005-0000-0000-00007B420000}"/>
    <cellStyle name="Percent 2 6 6" xfId="17783" xr:uid="{00000000-0005-0000-0000-000075420000}"/>
    <cellStyle name="Percent 2 7" xfId="2875" xr:uid="{00000000-0005-0000-0000-0000090A0000}"/>
    <cellStyle name="Percent 2 7 2" xfId="17791" xr:uid="{00000000-0005-0000-0000-00007D420000}"/>
    <cellStyle name="Percent 2 7 3" xfId="17792" xr:uid="{00000000-0005-0000-0000-00007E420000}"/>
    <cellStyle name="Percent 2 7 4" xfId="17793" xr:uid="{00000000-0005-0000-0000-00007F420000}"/>
    <cellStyle name="Percent 2 7 5" xfId="17794" xr:uid="{00000000-0005-0000-0000-000080420000}"/>
    <cellStyle name="Percent 2 7 6" xfId="17790" xr:uid="{00000000-0005-0000-0000-00007C420000}"/>
    <cellStyle name="Percent 2 8" xfId="2935" xr:uid="{00000000-0005-0000-0000-00000A0A0000}"/>
    <cellStyle name="Percent 2 8 2" xfId="17796" xr:uid="{00000000-0005-0000-0000-000082420000}"/>
    <cellStyle name="Percent 2 8 2 2" xfId="17797" xr:uid="{00000000-0005-0000-0000-000083420000}"/>
    <cellStyle name="Percent 2 8 3" xfId="17798" xr:uid="{00000000-0005-0000-0000-000084420000}"/>
    <cellStyle name="Percent 2 8 4" xfId="17795" xr:uid="{00000000-0005-0000-0000-000081420000}"/>
    <cellStyle name="Percent 2 9" xfId="17799" xr:uid="{00000000-0005-0000-0000-000085420000}"/>
    <cellStyle name="Percent 2 9 2" xfId="17800" xr:uid="{00000000-0005-0000-0000-000086420000}"/>
    <cellStyle name="Percent 20" xfId="2621" xr:uid="{00000000-0005-0000-0000-00000B0A0000}"/>
    <cellStyle name="Percent 20 2" xfId="17802" xr:uid="{00000000-0005-0000-0000-000088420000}"/>
    <cellStyle name="Percent 20 3" xfId="17803" xr:uid="{00000000-0005-0000-0000-000089420000}"/>
    <cellStyle name="Percent 20 4" xfId="17804" xr:uid="{00000000-0005-0000-0000-00008A420000}"/>
    <cellStyle name="Percent 20 5" xfId="17801" xr:uid="{00000000-0005-0000-0000-000087420000}"/>
    <cellStyle name="Percent 21" xfId="2622" xr:uid="{00000000-0005-0000-0000-00000C0A0000}"/>
    <cellStyle name="Percent 21 2" xfId="2892" xr:uid="{00000000-0005-0000-0000-00000D0A0000}"/>
    <cellStyle name="Percent 21 2 2" xfId="17807" xr:uid="{00000000-0005-0000-0000-00008D420000}"/>
    <cellStyle name="Percent 21 2 2 2" xfId="17808" xr:uid="{00000000-0005-0000-0000-00008E420000}"/>
    <cellStyle name="Percent 21 2 2 2 2" xfId="17809" xr:uid="{00000000-0005-0000-0000-00008F420000}"/>
    <cellStyle name="Percent 21 2 2 3" xfId="17810" xr:uid="{00000000-0005-0000-0000-000090420000}"/>
    <cellStyle name="Percent 21 2 3" xfId="17811" xr:uid="{00000000-0005-0000-0000-000091420000}"/>
    <cellStyle name="Percent 21 2 3 2" xfId="17812" xr:uid="{00000000-0005-0000-0000-000092420000}"/>
    <cellStyle name="Percent 21 2 4" xfId="17813" xr:uid="{00000000-0005-0000-0000-000093420000}"/>
    <cellStyle name="Percent 21 2 5" xfId="17806" xr:uid="{00000000-0005-0000-0000-00008C420000}"/>
    <cellStyle name="Percent 21 3" xfId="2970" xr:uid="{00000000-0005-0000-0000-00000E0A0000}"/>
    <cellStyle name="Percent 21 3 2" xfId="17815" xr:uid="{00000000-0005-0000-0000-000095420000}"/>
    <cellStyle name="Percent 21 3 2 2" xfId="17816" xr:uid="{00000000-0005-0000-0000-000096420000}"/>
    <cellStyle name="Percent 21 3 3" xfId="17817" xr:uid="{00000000-0005-0000-0000-000097420000}"/>
    <cellStyle name="Percent 21 3 4" xfId="17814" xr:uid="{00000000-0005-0000-0000-000094420000}"/>
    <cellStyle name="Percent 21 4" xfId="17818" xr:uid="{00000000-0005-0000-0000-000098420000}"/>
    <cellStyle name="Percent 21 5" xfId="17819" xr:uid="{00000000-0005-0000-0000-000099420000}"/>
    <cellStyle name="Percent 21 6" xfId="17820" xr:uid="{00000000-0005-0000-0000-00009A420000}"/>
    <cellStyle name="Percent 21 7" xfId="17821" xr:uid="{00000000-0005-0000-0000-00009B420000}"/>
    <cellStyle name="Percent 21 8" xfId="17805" xr:uid="{00000000-0005-0000-0000-00008B420000}"/>
    <cellStyle name="Percent 22" xfId="2623" xr:uid="{00000000-0005-0000-0000-00000F0A0000}"/>
    <cellStyle name="Percent 22 2" xfId="2893" xr:uid="{00000000-0005-0000-0000-0000100A0000}"/>
    <cellStyle name="Percent 22 2 2" xfId="17824" xr:uid="{00000000-0005-0000-0000-00009E420000}"/>
    <cellStyle name="Percent 22 2 2 2" xfId="17825" xr:uid="{00000000-0005-0000-0000-00009F420000}"/>
    <cellStyle name="Percent 22 2 2 2 2" xfId="17826" xr:uid="{00000000-0005-0000-0000-0000A0420000}"/>
    <cellStyle name="Percent 22 2 2 3" xfId="17827" xr:uid="{00000000-0005-0000-0000-0000A1420000}"/>
    <cellStyle name="Percent 22 2 3" xfId="17828" xr:uid="{00000000-0005-0000-0000-0000A2420000}"/>
    <cellStyle name="Percent 22 2 3 2" xfId="17829" xr:uid="{00000000-0005-0000-0000-0000A3420000}"/>
    <cellStyle name="Percent 22 2 4" xfId="17830" xr:uid="{00000000-0005-0000-0000-0000A4420000}"/>
    <cellStyle name="Percent 22 2 5" xfId="17823" xr:uid="{00000000-0005-0000-0000-00009D420000}"/>
    <cellStyle name="Percent 22 3" xfId="2971" xr:uid="{00000000-0005-0000-0000-0000110A0000}"/>
    <cellStyle name="Percent 22 3 2" xfId="17832" xr:uid="{00000000-0005-0000-0000-0000A6420000}"/>
    <cellStyle name="Percent 22 3 2 2" xfId="17833" xr:uid="{00000000-0005-0000-0000-0000A7420000}"/>
    <cellStyle name="Percent 22 3 3" xfId="17834" xr:uid="{00000000-0005-0000-0000-0000A8420000}"/>
    <cellStyle name="Percent 22 3 4" xfId="17831" xr:uid="{00000000-0005-0000-0000-0000A5420000}"/>
    <cellStyle name="Percent 22 4" xfId="17835" xr:uid="{00000000-0005-0000-0000-0000A9420000}"/>
    <cellStyle name="Percent 22 5" xfId="17836" xr:uid="{00000000-0005-0000-0000-0000AA420000}"/>
    <cellStyle name="Percent 22 6" xfId="17837" xr:uid="{00000000-0005-0000-0000-0000AB420000}"/>
    <cellStyle name="Percent 22 7" xfId="17838" xr:uid="{00000000-0005-0000-0000-0000AC420000}"/>
    <cellStyle name="Percent 22 8" xfId="17822" xr:uid="{00000000-0005-0000-0000-00009C420000}"/>
    <cellStyle name="Percent 223" xfId="20568" xr:uid="{2A86E31E-F865-4D80-9459-F71F7004523B}"/>
    <cellStyle name="Percent 23" xfId="2624" xr:uid="{00000000-0005-0000-0000-0000120A0000}"/>
    <cellStyle name="Percent 23 2" xfId="17840" xr:uid="{00000000-0005-0000-0000-0000AE420000}"/>
    <cellStyle name="Percent 23 3" xfId="17841" xr:uid="{00000000-0005-0000-0000-0000AF420000}"/>
    <cellStyle name="Percent 23 4" xfId="17842" xr:uid="{00000000-0005-0000-0000-0000B0420000}"/>
    <cellStyle name="Percent 23 5" xfId="17843" xr:uid="{00000000-0005-0000-0000-0000B1420000}"/>
    <cellStyle name="Percent 23 6" xfId="17839" xr:uid="{00000000-0005-0000-0000-0000AD420000}"/>
    <cellStyle name="Percent 24" xfId="17844" xr:uid="{00000000-0005-0000-0000-0000B2420000}"/>
    <cellStyle name="Percent 24 2" xfId="17845" xr:uid="{00000000-0005-0000-0000-0000B3420000}"/>
    <cellStyle name="Percent 24 3" xfId="17846" xr:uid="{00000000-0005-0000-0000-0000B4420000}"/>
    <cellStyle name="Percent 24 4" xfId="17847" xr:uid="{00000000-0005-0000-0000-0000B5420000}"/>
    <cellStyle name="Percent 25" xfId="17848" xr:uid="{00000000-0005-0000-0000-0000B6420000}"/>
    <cellStyle name="Percent 26" xfId="17849" xr:uid="{00000000-0005-0000-0000-0000B7420000}"/>
    <cellStyle name="Percent 27" xfId="17850" xr:uid="{00000000-0005-0000-0000-0000B8420000}"/>
    <cellStyle name="Percent 28" xfId="17851" xr:uid="{00000000-0005-0000-0000-0000B9420000}"/>
    <cellStyle name="Percent 29" xfId="17852" xr:uid="{00000000-0005-0000-0000-0000BA420000}"/>
    <cellStyle name="Percent 3" xfId="2625" xr:uid="{00000000-0005-0000-0000-0000130A0000}"/>
    <cellStyle name="Percent 3 10" xfId="17853" xr:uid="{00000000-0005-0000-0000-0000BC420000}"/>
    <cellStyle name="Percent 3 10 2" xfId="17854" xr:uid="{00000000-0005-0000-0000-0000BD420000}"/>
    <cellStyle name="Percent 3 11" xfId="17855" xr:uid="{00000000-0005-0000-0000-0000BE420000}"/>
    <cellStyle name="Percent 3 12" xfId="17856" xr:uid="{00000000-0005-0000-0000-0000BF420000}"/>
    <cellStyle name="Percent 3 2" xfId="2626" xr:uid="{00000000-0005-0000-0000-0000140A0000}"/>
    <cellStyle name="Percent 3 2 2" xfId="17857" xr:uid="{00000000-0005-0000-0000-0000C1420000}"/>
    <cellStyle name="Percent 3 2 2 2" xfId="17858" xr:uid="{00000000-0005-0000-0000-0000C2420000}"/>
    <cellStyle name="Percent 3 2 2 2 2" xfId="17859" xr:uid="{00000000-0005-0000-0000-0000C3420000}"/>
    <cellStyle name="Percent 3 2 2 2 3" xfId="17860" xr:uid="{00000000-0005-0000-0000-0000C4420000}"/>
    <cellStyle name="Percent 3 2 2 3" xfId="17861" xr:uid="{00000000-0005-0000-0000-0000C5420000}"/>
    <cellStyle name="Percent 3 2 3" xfId="17862" xr:uid="{00000000-0005-0000-0000-0000C6420000}"/>
    <cellStyle name="Percent 3 2 3 2" xfId="17863" xr:uid="{00000000-0005-0000-0000-0000C7420000}"/>
    <cellStyle name="Percent 3 2 4" xfId="17864" xr:uid="{00000000-0005-0000-0000-0000C8420000}"/>
    <cellStyle name="Percent 3 2 5" xfId="17865" xr:uid="{00000000-0005-0000-0000-0000C9420000}"/>
    <cellStyle name="Percent 3 2 6" xfId="5323" xr:uid="{00000000-0005-0000-0000-0000C0420000}"/>
    <cellStyle name="Percent 3 3" xfId="2627" xr:uid="{00000000-0005-0000-0000-0000150A0000}"/>
    <cellStyle name="Percent 3 3 2" xfId="17866" xr:uid="{00000000-0005-0000-0000-0000CB420000}"/>
    <cellStyle name="Percent 3 3 2 2" xfId="17867" xr:uid="{00000000-0005-0000-0000-0000CC420000}"/>
    <cellStyle name="Percent 3 3 2 3" xfId="17868" xr:uid="{00000000-0005-0000-0000-0000CD420000}"/>
    <cellStyle name="Percent 3 3 3" xfId="17869" xr:uid="{00000000-0005-0000-0000-0000CE420000}"/>
    <cellStyle name="Percent 3 3 4" xfId="17870" xr:uid="{00000000-0005-0000-0000-0000CF420000}"/>
    <cellStyle name="Percent 3 3 5" xfId="17871" xr:uid="{00000000-0005-0000-0000-0000D0420000}"/>
    <cellStyle name="Percent 3 3 6" xfId="5322" xr:uid="{00000000-0005-0000-0000-0000CA420000}"/>
    <cellStyle name="Percent 3 4" xfId="17872" xr:uid="{00000000-0005-0000-0000-0000D1420000}"/>
    <cellStyle name="Percent 3 4 2" xfId="17873" xr:uid="{00000000-0005-0000-0000-0000D2420000}"/>
    <cellStyle name="Percent 3 4 3" xfId="17874" xr:uid="{00000000-0005-0000-0000-0000D3420000}"/>
    <cellStyle name="Percent 3 4 4" xfId="17875" xr:uid="{00000000-0005-0000-0000-0000D4420000}"/>
    <cellStyle name="Percent 3 5" xfId="17876" xr:uid="{00000000-0005-0000-0000-0000D5420000}"/>
    <cellStyle name="Percent 3 5 2" xfId="17877" xr:uid="{00000000-0005-0000-0000-0000D6420000}"/>
    <cellStyle name="Percent 3 5 3" xfId="17878" xr:uid="{00000000-0005-0000-0000-0000D7420000}"/>
    <cellStyle name="Percent 3 5 4" xfId="17879" xr:uid="{00000000-0005-0000-0000-0000D8420000}"/>
    <cellStyle name="Percent 3 6" xfId="17880" xr:uid="{00000000-0005-0000-0000-0000D9420000}"/>
    <cellStyle name="Percent 3 6 2" xfId="17881" xr:uid="{00000000-0005-0000-0000-0000DA420000}"/>
    <cellStyle name="Percent 3 6 2 2" xfId="17882" xr:uid="{00000000-0005-0000-0000-0000DB420000}"/>
    <cellStyle name="Percent 3 6 3" xfId="17883" xr:uid="{00000000-0005-0000-0000-0000DC420000}"/>
    <cellStyle name="Percent 3 6 4" xfId="17884" xr:uid="{00000000-0005-0000-0000-0000DD420000}"/>
    <cellStyle name="Percent 3 6 5" xfId="17885" xr:uid="{00000000-0005-0000-0000-0000DE420000}"/>
    <cellStyle name="Percent 3 6 6" xfId="17886" xr:uid="{00000000-0005-0000-0000-0000DF420000}"/>
    <cellStyle name="Percent 3 7" xfId="17887" xr:uid="{00000000-0005-0000-0000-0000E0420000}"/>
    <cellStyle name="Percent 3 7 2" xfId="17888" xr:uid="{00000000-0005-0000-0000-0000E1420000}"/>
    <cellStyle name="Percent 3 7 3" xfId="17889" xr:uid="{00000000-0005-0000-0000-0000E2420000}"/>
    <cellStyle name="Percent 3 7 4" xfId="17890" xr:uid="{00000000-0005-0000-0000-0000E3420000}"/>
    <cellStyle name="Percent 3 8" xfId="17891" xr:uid="{00000000-0005-0000-0000-0000E4420000}"/>
    <cellStyle name="Percent 3 8 2" xfId="17892" xr:uid="{00000000-0005-0000-0000-0000E5420000}"/>
    <cellStyle name="Percent 3 8 2 2" xfId="17893" xr:uid="{00000000-0005-0000-0000-0000E6420000}"/>
    <cellStyle name="Percent 3 8 2 2 2" xfId="17894" xr:uid="{00000000-0005-0000-0000-0000E7420000}"/>
    <cellStyle name="Percent 3 8 2 3" xfId="17895" xr:uid="{00000000-0005-0000-0000-0000E8420000}"/>
    <cellStyle name="Percent 3 8 3" xfId="17896" xr:uid="{00000000-0005-0000-0000-0000E9420000}"/>
    <cellStyle name="Percent 3 8 4" xfId="17897" xr:uid="{00000000-0005-0000-0000-0000EA420000}"/>
    <cellStyle name="Percent 3 8 5" xfId="17898" xr:uid="{00000000-0005-0000-0000-0000EB420000}"/>
    <cellStyle name="Percent 3 8 6" xfId="17899" xr:uid="{00000000-0005-0000-0000-0000EC420000}"/>
    <cellStyle name="Percent 3 9" xfId="17900" xr:uid="{00000000-0005-0000-0000-0000ED420000}"/>
    <cellStyle name="Percent 3 9 2" xfId="17901" xr:uid="{00000000-0005-0000-0000-0000EE420000}"/>
    <cellStyle name="Percent 3 9 3" xfId="17902" xr:uid="{00000000-0005-0000-0000-0000EF420000}"/>
    <cellStyle name="Percent 30" xfId="17903" xr:uid="{00000000-0005-0000-0000-0000F0420000}"/>
    <cellStyle name="Percent 31" xfId="17904" xr:uid="{00000000-0005-0000-0000-0000F1420000}"/>
    <cellStyle name="Percent 32" xfId="17905" xr:uid="{00000000-0005-0000-0000-0000F2420000}"/>
    <cellStyle name="Percent 33" xfId="17906" xr:uid="{00000000-0005-0000-0000-0000F3420000}"/>
    <cellStyle name="Percent 34" xfId="17907" xr:uid="{00000000-0005-0000-0000-0000F4420000}"/>
    <cellStyle name="Percent 35" xfId="17908" xr:uid="{00000000-0005-0000-0000-0000F5420000}"/>
    <cellStyle name="Percent 36" xfId="17909" xr:uid="{00000000-0005-0000-0000-0000F6420000}"/>
    <cellStyle name="Percent 37" xfId="17910" xr:uid="{00000000-0005-0000-0000-0000F7420000}"/>
    <cellStyle name="Percent 38" xfId="17911" xr:uid="{00000000-0005-0000-0000-0000F8420000}"/>
    <cellStyle name="Percent 39" xfId="17912" xr:uid="{00000000-0005-0000-0000-0000F9420000}"/>
    <cellStyle name="Percent 4" xfId="2628" xr:uid="{00000000-0005-0000-0000-0000160A0000}"/>
    <cellStyle name="Percent 4 10" xfId="5321" xr:uid="{00000000-0005-0000-0000-0000FA420000}"/>
    <cellStyle name="Percent 4 11" xfId="20576" xr:uid="{2E650156-212F-4B83-A20D-A771177DACB7}"/>
    <cellStyle name="Percent 4 2" xfId="5320" xr:uid="{00000000-0005-0000-0000-0000FB420000}"/>
    <cellStyle name="Percent 4 2 2" xfId="17913" xr:uid="{00000000-0005-0000-0000-0000FC420000}"/>
    <cellStyle name="Percent 4 2 2 2" xfId="17914" xr:uid="{00000000-0005-0000-0000-0000FD420000}"/>
    <cellStyle name="Percent 4 2 3" xfId="17915" xr:uid="{00000000-0005-0000-0000-0000FE420000}"/>
    <cellStyle name="Percent 4 2 3 2" xfId="17916" xr:uid="{00000000-0005-0000-0000-0000FF420000}"/>
    <cellStyle name="Percent 4 2 4" xfId="17917" xr:uid="{00000000-0005-0000-0000-000000430000}"/>
    <cellStyle name="Percent 4 3" xfId="17918" xr:uid="{00000000-0005-0000-0000-000001430000}"/>
    <cellStyle name="Percent 4 3 2" xfId="17919" xr:uid="{00000000-0005-0000-0000-000002430000}"/>
    <cellStyle name="Percent 4 3 2 2" xfId="17920" xr:uid="{00000000-0005-0000-0000-000003430000}"/>
    <cellStyle name="Percent 4 3 2 3" xfId="17921" xr:uid="{00000000-0005-0000-0000-000004430000}"/>
    <cellStyle name="Percent 4 3 2 4" xfId="17922" xr:uid="{00000000-0005-0000-0000-000005430000}"/>
    <cellStyle name="Percent 4 3 3" xfId="17923" xr:uid="{00000000-0005-0000-0000-000006430000}"/>
    <cellStyle name="Percent 4 3 3 2" xfId="17924" xr:uid="{00000000-0005-0000-0000-000007430000}"/>
    <cellStyle name="Percent 4 3 4" xfId="17925" xr:uid="{00000000-0005-0000-0000-000008430000}"/>
    <cellStyle name="Percent 4 3 5" xfId="17926" xr:uid="{00000000-0005-0000-0000-000009430000}"/>
    <cellStyle name="Percent 4 4" xfId="17927" xr:uid="{00000000-0005-0000-0000-00000A430000}"/>
    <cellStyle name="Percent 4 4 2" xfId="17928" xr:uid="{00000000-0005-0000-0000-00000B430000}"/>
    <cellStyle name="Percent 4 4 3" xfId="17929" xr:uid="{00000000-0005-0000-0000-00000C430000}"/>
    <cellStyle name="Percent 4 4 4" xfId="17930" xr:uid="{00000000-0005-0000-0000-00000D430000}"/>
    <cellStyle name="Percent 4 5" xfId="17931" xr:uid="{00000000-0005-0000-0000-00000E430000}"/>
    <cellStyle name="Percent 4 5 2" xfId="17932" xr:uid="{00000000-0005-0000-0000-00000F430000}"/>
    <cellStyle name="Percent 4 5 3" xfId="17933" xr:uid="{00000000-0005-0000-0000-000010430000}"/>
    <cellStyle name="Percent 4 5 4" xfId="17934" xr:uid="{00000000-0005-0000-0000-000011430000}"/>
    <cellStyle name="Percent 4 6" xfId="17935" xr:uid="{00000000-0005-0000-0000-000012430000}"/>
    <cellStyle name="Percent 4 6 2" xfId="17936" xr:uid="{00000000-0005-0000-0000-000013430000}"/>
    <cellStyle name="Percent 4 6 2 2" xfId="17937" xr:uid="{00000000-0005-0000-0000-000014430000}"/>
    <cellStyle name="Percent 4 6 2 2 2" xfId="17938" xr:uid="{00000000-0005-0000-0000-000015430000}"/>
    <cellStyle name="Percent 4 6 2 3" xfId="17939" xr:uid="{00000000-0005-0000-0000-000016430000}"/>
    <cellStyle name="Percent 4 6 3" xfId="17940" xr:uid="{00000000-0005-0000-0000-000017430000}"/>
    <cellStyle name="Percent 4 6 4" xfId="17941" xr:uid="{00000000-0005-0000-0000-000018430000}"/>
    <cellStyle name="Percent 4 6 5" xfId="17942" xr:uid="{00000000-0005-0000-0000-000019430000}"/>
    <cellStyle name="Percent 4 6 6" xfId="17943" xr:uid="{00000000-0005-0000-0000-00001A430000}"/>
    <cellStyle name="Percent 4 7" xfId="17944" xr:uid="{00000000-0005-0000-0000-00001B430000}"/>
    <cellStyle name="Percent 4 7 2" xfId="17945" xr:uid="{00000000-0005-0000-0000-00001C430000}"/>
    <cellStyle name="Percent 4 8" xfId="17946" xr:uid="{00000000-0005-0000-0000-00001D430000}"/>
    <cellStyle name="Percent 4 9" xfId="17947" xr:uid="{00000000-0005-0000-0000-00001E430000}"/>
    <cellStyle name="Percent 40" xfId="17948" xr:uid="{00000000-0005-0000-0000-00001F430000}"/>
    <cellStyle name="Percent 41" xfId="17949" xr:uid="{00000000-0005-0000-0000-000020430000}"/>
    <cellStyle name="Percent 42" xfId="17950" xr:uid="{00000000-0005-0000-0000-000021430000}"/>
    <cellStyle name="Percent 43" xfId="17951" xr:uid="{00000000-0005-0000-0000-000022430000}"/>
    <cellStyle name="Percent 44" xfId="17952" xr:uid="{00000000-0005-0000-0000-000023430000}"/>
    <cellStyle name="Percent 45" xfId="17953" xr:uid="{00000000-0005-0000-0000-000024430000}"/>
    <cellStyle name="Percent 46" xfId="17954" xr:uid="{00000000-0005-0000-0000-000025430000}"/>
    <cellStyle name="Percent 47" xfId="17955" xr:uid="{00000000-0005-0000-0000-000026430000}"/>
    <cellStyle name="Percent 48" xfId="17956" xr:uid="{00000000-0005-0000-0000-000027430000}"/>
    <cellStyle name="Percent 49" xfId="17957" xr:uid="{00000000-0005-0000-0000-000028430000}"/>
    <cellStyle name="Percent 5" xfId="2629" xr:uid="{00000000-0005-0000-0000-0000170A0000}"/>
    <cellStyle name="Percent 5 2" xfId="2630" xr:uid="{00000000-0005-0000-0000-0000180A0000}"/>
    <cellStyle name="Percent 5 2 2" xfId="17958" xr:uid="{00000000-0005-0000-0000-00002B430000}"/>
    <cellStyle name="Percent 5 2 2 2" xfId="17959" xr:uid="{00000000-0005-0000-0000-00002C430000}"/>
    <cellStyle name="Percent 5 2 2 3" xfId="17960" xr:uid="{00000000-0005-0000-0000-00002D430000}"/>
    <cellStyle name="Percent 5 2 2 4" xfId="17961" xr:uid="{00000000-0005-0000-0000-00002E430000}"/>
    <cellStyle name="Percent 5 2 2 5" xfId="17962" xr:uid="{00000000-0005-0000-0000-00002F430000}"/>
    <cellStyle name="Percent 5 2 3" xfId="17963" xr:uid="{00000000-0005-0000-0000-000030430000}"/>
    <cellStyle name="Percent 5 2 3 2" xfId="17964" xr:uid="{00000000-0005-0000-0000-000031430000}"/>
    <cellStyle name="Percent 5 2 4" xfId="17965" xr:uid="{00000000-0005-0000-0000-000032430000}"/>
    <cellStyle name="Percent 5 2 5" xfId="17966" xr:uid="{00000000-0005-0000-0000-000033430000}"/>
    <cellStyle name="Percent 5 2 6" xfId="5319" xr:uid="{00000000-0005-0000-0000-00002A430000}"/>
    <cellStyle name="Percent 5 3" xfId="2631" xr:uid="{00000000-0005-0000-0000-0000190A0000}"/>
    <cellStyle name="Percent 5 3 2" xfId="17967" xr:uid="{00000000-0005-0000-0000-000035430000}"/>
    <cellStyle name="Percent 5 4" xfId="17968" xr:uid="{00000000-0005-0000-0000-000036430000}"/>
    <cellStyle name="Percent 5 5" xfId="17969" xr:uid="{00000000-0005-0000-0000-000037430000}"/>
    <cellStyle name="Percent 5 6" xfId="17970" xr:uid="{00000000-0005-0000-0000-000038430000}"/>
    <cellStyle name="Percent 50" xfId="17971" xr:uid="{00000000-0005-0000-0000-000039430000}"/>
    <cellStyle name="Percent 51" xfId="17972" xr:uid="{00000000-0005-0000-0000-00003A430000}"/>
    <cellStyle name="Percent 52" xfId="17973" xr:uid="{00000000-0005-0000-0000-00003B430000}"/>
    <cellStyle name="Percent 53" xfId="17974" xr:uid="{00000000-0005-0000-0000-00003C430000}"/>
    <cellStyle name="Percent 54" xfId="17975" xr:uid="{00000000-0005-0000-0000-00003D430000}"/>
    <cellStyle name="Percent 55" xfId="17976" xr:uid="{00000000-0005-0000-0000-00003E430000}"/>
    <cellStyle name="Percent 56" xfId="17977" xr:uid="{00000000-0005-0000-0000-00003F430000}"/>
    <cellStyle name="Percent 57" xfId="17978" xr:uid="{00000000-0005-0000-0000-000040430000}"/>
    <cellStyle name="Percent 58" xfId="17979" xr:uid="{00000000-0005-0000-0000-000041430000}"/>
    <cellStyle name="Percent 59" xfId="17980" xr:uid="{00000000-0005-0000-0000-000042430000}"/>
    <cellStyle name="Percent 6" xfId="2632" xr:uid="{00000000-0005-0000-0000-00001A0A0000}"/>
    <cellStyle name="Percent 6 2" xfId="2633" xr:uid="{00000000-0005-0000-0000-00001B0A0000}"/>
    <cellStyle name="Percent 6 2 2" xfId="17981" xr:uid="{00000000-0005-0000-0000-000045430000}"/>
    <cellStyle name="Percent 6 2 2 2" xfId="17982" xr:uid="{00000000-0005-0000-0000-000046430000}"/>
    <cellStyle name="Percent 6 2 3" xfId="17983" xr:uid="{00000000-0005-0000-0000-000047430000}"/>
    <cellStyle name="Percent 6 2 4" xfId="17984" xr:uid="{00000000-0005-0000-0000-000048430000}"/>
    <cellStyle name="Percent 6 3" xfId="2634" xr:uid="{00000000-0005-0000-0000-00001C0A0000}"/>
    <cellStyle name="Percent 6 3 2" xfId="2894" xr:uid="{00000000-0005-0000-0000-00001D0A0000}"/>
    <cellStyle name="Percent 6 3 2 2" xfId="17987" xr:uid="{00000000-0005-0000-0000-00004B430000}"/>
    <cellStyle name="Percent 6 3 2 2 2" xfId="17988" xr:uid="{00000000-0005-0000-0000-00004C430000}"/>
    <cellStyle name="Percent 6 3 2 3" xfId="17989" xr:uid="{00000000-0005-0000-0000-00004D430000}"/>
    <cellStyle name="Percent 6 3 2 4" xfId="17986" xr:uid="{00000000-0005-0000-0000-00004A430000}"/>
    <cellStyle name="Percent 6 3 3" xfId="2972" xr:uid="{00000000-0005-0000-0000-00001E0A0000}"/>
    <cellStyle name="Percent 6 3 3 2" xfId="17991" xr:uid="{00000000-0005-0000-0000-00004F430000}"/>
    <cellStyle name="Percent 6 3 3 3" xfId="17990" xr:uid="{00000000-0005-0000-0000-00004E430000}"/>
    <cellStyle name="Percent 6 3 4" xfId="17992" xr:uid="{00000000-0005-0000-0000-000050430000}"/>
    <cellStyle name="Percent 6 3 5" xfId="17993" xr:uid="{00000000-0005-0000-0000-000051430000}"/>
    <cellStyle name="Percent 6 3 6" xfId="17994" xr:uid="{00000000-0005-0000-0000-000052430000}"/>
    <cellStyle name="Percent 6 3 7" xfId="17985" xr:uid="{00000000-0005-0000-0000-000049430000}"/>
    <cellStyle name="Percent 6 4" xfId="17995" xr:uid="{00000000-0005-0000-0000-000053430000}"/>
    <cellStyle name="Percent 6 4 2" xfId="17996" xr:uid="{00000000-0005-0000-0000-000054430000}"/>
    <cellStyle name="Percent 6 4 2 2" xfId="17997" xr:uid="{00000000-0005-0000-0000-000055430000}"/>
    <cellStyle name="Percent 6 4 2 2 2" xfId="17998" xr:uid="{00000000-0005-0000-0000-000056430000}"/>
    <cellStyle name="Percent 6 4 2 3" xfId="17999" xr:uid="{00000000-0005-0000-0000-000057430000}"/>
    <cellStyle name="Percent 6 4 3" xfId="18000" xr:uid="{00000000-0005-0000-0000-000058430000}"/>
    <cellStyle name="Percent 6 4 3 2" xfId="18001" xr:uid="{00000000-0005-0000-0000-000059430000}"/>
    <cellStyle name="Percent 6 4 4" xfId="18002" xr:uid="{00000000-0005-0000-0000-00005A430000}"/>
    <cellStyle name="Percent 6 5" xfId="18003" xr:uid="{00000000-0005-0000-0000-00005B430000}"/>
    <cellStyle name="Percent 6 5 2" xfId="18004" xr:uid="{00000000-0005-0000-0000-00005C430000}"/>
    <cellStyle name="Percent 6 6" xfId="18005" xr:uid="{00000000-0005-0000-0000-00005D430000}"/>
    <cellStyle name="Percent 6 7" xfId="18006" xr:uid="{00000000-0005-0000-0000-00005E430000}"/>
    <cellStyle name="Percent 6 8" xfId="5318" xr:uid="{00000000-0005-0000-0000-000043430000}"/>
    <cellStyle name="Percent 60" xfId="18007" xr:uid="{00000000-0005-0000-0000-00005F430000}"/>
    <cellStyle name="Percent 61" xfId="18008" xr:uid="{00000000-0005-0000-0000-000060430000}"/>
    <cellStyle name="Percent 62" xfId="18009" xr:uid="{00000000-0005-0000-0000-000061430000}"/>
    <cellStyle name="Percent 63" xfId="18010" xr:uid="{00000000-0005-0000-0000-000062430000}"/>
    <cellStyle name="Percent 64" xfId="18011" xr:uid="{00000000-0005-0000-0000-000063430000}"/>
    <cellStyle name="Percent 65" xfId="18012" xr:uid="{00000000-0005-0000-0000-000064430000}"/>
    <cellStyle name="Percent 66" xfId="18013" xr:uid="{00000000-0005-0000-0000-000065430000}"/>
    <cellStyle name="Percent 67" xfId="18014" xr:uid="{00000000-0005-0000-0000-000066430000}"/>
    <cellStyle name="Percent 68" xfId="18015" xr:uid="{00000000-0005-0000-0000-000067430000}"/>
    <cellStyle name="Percent 69" xfId="18016" xr:uid="{00000000-0005-0000-0000-000068430000}"/>
    <cellStyle name="Percent 7" xfId="2635" xr:uid="{00000000-0005-0000-0000-00001F0A0000}"/>
    <cellStyle name="Percent 7 2" xfId="5315" xr:uid="{00000000-0005-0000-0000-00006A430000}"/>
    <cellStyle name="Percent 7 2 2" xfId="18017" xr:uid="{00000000-0005-0000-0000-00006B430000}"/>
    <cellStyle name="Percent 7 2 2 2" xfId="18018" xr:uid="{00000000-0005-0000-0000-00006C430000}"/>
    <cellStyle name="Percent 7 2 3" xfId="18019" xr:uid="{00000000-0005-0000-0000-00006D430000}"/>
    <cellStyle name="Percent 7 2 4" xfId="18020" xr:uid="{00000000-0005-0000-0000-00006E430000}"/>
    <cellStyle name="Percent 7 3" xfId="18021" xr:uid="{00000000-0005-0000-0000-00006F430000}"/>
    <cellStyle name="Percent 7 3 2" xfId="18022" xr:uid="{00000000-0005-0000-0000-000070430000}"/>
    <cellStyle name="Percent 7 4" xfId="18023" xr:uid="{00000000-0005-0000-0000-000071430000}"/>
    <cellStyle name="Percent 7 5" xfId="18024" xr:uid="{00000000-0005-0000-0000-000072430000}"/>
    <cellStyle name="Percent 70" xfId="18025" xr:uid="{00000000-0005-0000-0000-000073430000}"/>
    <cellStyle name="Percent 71" xfId="18026" xr:uid="{00000000-0005-0000-0000-000074430000}"/>
    <cellStyle name="Percent 72" xfId="18027" xr:uid="{00000000-0005-0000-0000-000075430000}"/>
    <cellStyle name="Percent 73" xfId="18028" xr:uid="{00000000-0005-0000-0000-000076430000}"/>
    <cellStyle name="Percent 74" xfId="18029" xr:uid="{00000000-0005-0000-0000-000077430000}"/>
    <cellStyle name="Percent 75" xfId="18030" xr:uid="{00000000-0005-0000-0000-000078430000}"/>
    <cellStyle name="Percent 76" xfId="18031" xr:uid="{00000000-0005-0000-0000-000079430000}"/>
    <cellStyle name="Percent 77" xfId="18032" xr:uid="{00000000-0005-0000-0000-00007A430000}"/>
    <cellStyle name="Percent 78" xfId="18033" xr:uid="{00000000-0005-0000-0000-00007B430000}"/>
    <cellStyle name="Percent 79" xfId="18034" xr:uid="{00000000-0005-0000-0000-00007C430000}"/>
    <cellStyle name="Percent 8" xfId="2636" xr:uid="{00000000-0005-0000-0000-0000200A0000}"/>
    <cellStyle name="Percent 8 2" xfId="5313" xr:uid="{00000000-0005-0000-0000-00007E430000}"/>
    <cellStyle name="Percent 8 2 2" xfId="18035" xr:uid="{00000000-0005-0000-0000-00007F430000}"/>
    <cellStyle name="Percent 8 2 2 2" xfId="18036" xr:uid="{00000000-0005-0000-0000-000080430000}"/>
    <cellStyle name="Percent 8 2 3" xfId="18037" xr:uid="{00000000-0005-0000-0000-000081430000}"/>
    <cellStyle name="Percent 8 2 4" xfId="18038" xr:uid="{00000000-0005-0000-0000-000082430000}"/>
    <cellStyle name="Percent 8 3" xfId="18039" xr:uid="{00000000-0005-0000-0000-000083430000}"/>
    <cellStyle name="Percent 8 3 2" xfId="18040" xr:uid="{00000000-0005-0000-0000-000084430000}"/>
    <cellStyle name="Percent 8 3 3" xfId="18041" xr:uid="{00000000-0005-0000-0000-000085430000}"/>
    <cellStyle name="Percent 8 4" xfId="18042" xr:uid="{00000000-0005-0000-0000-000086430000}"/>
    <cellStyle name="Percent 8 4 2" xfId="18043" xr:uid="{00000000-0005-0000-0000-000087430000}"/>
    <cellStyle name="Percent 8 5" xfId="18044" xr:uid="{00000000-0005-0000-0000-000088430000}"/>
    <cellStyle name="Percent 8 6" xfId="18045" xr:uid="{00000000-0005-0000-0000-000089430000}"/>
    <cellStyle name="Percent 8 7" xfId="5314" xr:uid="{00000000-0005-0000-0000-00007D430000}"/>
    <cellStyle name="Percent 80" xfId="18046" xr:uid="{00000000-0005-0000-0000-00008A430000}"/>
    <cellStyle name="Percent 81" xfId="18047" xr:uid="{00000000-0005-0000-0000-00008B430000}"/>
    <cellStyle name="Percent 82" xfId="18048" xr:uid="{00000000-0005-0000-0000-00008C430000}"/>
    <cellStyle name="Percent 83" xfId="18049" xr:uid="{00000000-0005-0000-0000-00008D430000}"/>
    <cellStyle name="Percent 84" xfId="18050" xr:uid="{00000000-0005-0000-0000-00008E430000}"/>
    <cellStyle name="Percent 85" xfId="18051" xr:uid="{00000000-0005-0000-0000-00008F430000}"/>
    <cellStyle name="Percent 86" xfId="18052" xr:uid="{00000000-0005-0000-0000-000090430000}"/>
    <cellStyle name="Percent 87" xfId="18053" xr:uid="{00000000-0005-0000-0000-000091430000}"/>
    <cellStyle name="Percent 88" xfId="5503" xr:uid="{00000000-0005-0000-0000-00008A440000}"/>
    <cellStyle name="Percent 89" xfId="5504" xr:uid="{00000000-0005-0000-0000-0000F34E0000}"/>
    <cellStyle name="Percent 9" xfId="2637" xr:uid="{00000000-0005-0000-0000-0000210A0000}"/>
    <cellStyle name="Percent 9 2" xfId="18054" xr:uid="{00000000-0005-0000-0000-000093430000}"/>
    <cellStyle name="Percent 9 2 2" xfId="18055" xr:uid="{00000000-0005-0000-0000-000094430000}"/>
    <cellStyle name="Percent 9 2 2 2" xfId="18056" xr:uid="{00000000-0005-0000-0000-000095430000}"/>
    <cellStyle name="Percent 9 2 2 2 2" xfId="18057" xr:uid="{00000000-0005-0000-0000-000096430000}"/>
    <cellStyle name="Percent 9 2 2 3" xfId="18058" xr:uid="{00000000-0005-0000-0000-000097430000}"/>
    <cellStyle name="Percent 9 2 2 4" xfId="18059" xr:uid="{00000000-0005-0000-0000-000098430000}"/>
    <cellStyle name="Percent 9 2 3" xfId="18060" xr:uid="{00000000-0005-0000-0000-000099430000}"/>
    <cellStyle name="Percent 9 2 3 2" xfId="18061" xr:uid="{00000000-0005-0000-0000-00009A430000}"/>
    <cellStyle name="Percent 9 2 4" xfId="18062" xr:uid="{00000000-0005-0000-0000-00009B430000}"/>
    <cellStyle name="Percent 9 2 5" xfId="18063" xr:uid="{00000000-0005-0000-0000-00009C430000}"/>
    <cellStyle name="Percent 9 3" xfId="18064" xr:uid="{00000000-0005-0000-0000-00009D430000}"/>
    <cellStyle name="Percent 9 3 2" xfId="18065" xr:uid="{00000000-0005-0000-0000-00009E430000}"/>
    <cellStyle name="Percent 9 3 2 2" xfId="18066" xr:uid="{00000000-0005-0000-0000-00009F430000}"/>
    <cellStyle name="Percent 9 3 3" xfId="18067" xr:uid="{00000000-0005-0000-0000-0000A0430000}"/>
    <cellStyle name="Percent 9 3 4" xfId="18068" xr:uid="{00000000-0005-0000-0000-0000A1430000}"/>
    <cellStyle name="Percent 9 4" xfId="18069" xr:uid="{00000000-0005-0000-0000-0000A2430000}"/>
    <cellStyle name="Percent 9 4 2" xfId="18070" xr:uid="{00000000-0005-0000-0000-0000A3430000}"/>
    <cellStyle name="Percent 9 5" xfId="18071" xr:uid="{00000000-0005-0000-0000-0000A4430000}"/>
    <cellStyle name="Percent 9 6" xfId="18072" xr:uid="{00000000-0005-0000-0000-0000A5430000}"/>
    <cellStyle name="Percent 90" xfId="20538" xr:uid="{F9C4CC58-D932-46EA-87A9-4E1E9AE93362}"/>
    <cellStyle name="Percent 90 2" xfId="20556" xr:uid="{50182F06-16D7-4708-8DE9-26BD47BA791B}"/>
    <cellStyle name="Percent 91" xfId="20580" xr:uid="{79506528-03CC-4828-B0FC-882566E45FE2}"/>
    <cellStyle name="Percent 91 2" xfId="20588" xr:uid="{16F83D80-7A1D-4A2F-8642-E66BD8679637}"/>
    <cellStyle name="Percent2" xfId="2638" xr:uid="{00000000-0005-0000-0000-0000220A0000}"/>
    <cellStyle name="Percent2 2" xfId="18074" xr:uid="{00000000-0005-0000-0000-0000A7430000}"/>
    <cellStyle name="Percent2 2 2" xfId="18075" xr:uid="{00000000-0005-0000-0000-0000A8430000}"/>
    <cellStyle name="Percent2 3" xfId="18076" xr:uid="{00000000-0005-0000-0000-0000A9430000}"/>
    <cellStyle name="Percent2 4" xfId="18073" xr:uid="{00000000-0005-0000-0000-0000A6430000}"/>
    <cellStyle name="Phone_No" xfId="2639" xr:uid="{00000000-0005-0000-0000-0000230A0000}"/>
    <cellStyle name="Red Text" xfId="2640" xr:uid="{00000000-0005-0000-0000-0000240A0000}"/>
    <cellStyle name="Red Text 2" xfId="18078" xr:uid="{00000000-0005-0000-0000-0000AC430000}"/>
    <cellStyle name="Red Text 2 2" xfId="18079" xr:uid="{00000000-0005-0000-0000-0000AD430000}"/>
    <cellStyle name="Red Text 2 3" xfId="20183" xr:uid="{00000000-0005-0000-0000-0000AC430000}"/>
    <cellStyle name="Red Text 3" xfId="18080" xr:uid="{00000000-0005-0000-0000-0000AE430000}"/>
    <cellStyle name="Red Text 4" xfId="18077" xr:uid="{00000000-0005-0000-0000-0000AB430000}"/>
    <cellStyle name="Remote" xfId="2641" xr:uid="{00000000-0005-0000-0000-0000250A0000}"/>
    <cellStyle name="Revenue" xfId="2642" xr:uid="{00000000-0005-0000-0000-0000260A0000}"/>
    <cellStyle name="RevList" xfId="2643" xr:uid="{00000000-0005-0000-0000-0000270A0000}"/>
    <cellStyle name="s]_x000d__x000a_spooler=no_x000d__x000a_LOAD=C:\CONTROL\VIRUSCAN\VSHWIN.EXE_x000d__x000a_run=_x000d__x000a_Beep=yes_x000d__x000a_NullPort=None_x000d__x000a_BorderWidth=3_x000d__x000a_CursorBlinkRate=530_x000d_" xfId="2644" xr:uid="{00000000-0005-0000-0000-0000280A0000}"/>
    <cellStyle name="s]_x000d__x000a_spooler=no_x000d__x000a_LOAD=C:\CONTROL\VIRUSCAN\VSHWIN.EXE_x000d__x000a_run=_x000d__x000a_Beep=yes_x000d__x000a_NullPort=None_x000d__x000a_BorderWidth=3_x000d__x000a_CursorBlinkRate=530_x000d_ 2" xfId="18081" xr:uid="{00000000-0005-0000-0000-0000B3430000}"/>
    <cellStyle name="s]_x000d__x000a_spooler=no_x000d__x000a_LOAD=C:\CONTROL\VIRUSCAN\VSHWIN.EXE_x000d__x000a_run=_x000d__x000a_Beep=yes_x000d__x000a_NullPort=None_x000d__x000a_BorderWidth=3_x000d__x000a_CursorBlinkRate=530_x000d_ 3" xfId="18082" xr:uid="{00000000-0005-0000-0000-0000B4430000}"/>
    <cellStyle name="Sales_Amt" xfId="2645" xr:uid="{00000000-0005-0000-0000-0000290A0000}"/>
    <cellStyle name="SAPBEXaggData" xfId="2646" xr:uid="{00000000-0005-0000-0000-00002A0A0000}"/>
    <cellStyle name="SAPBEXaggData 2" xfId="2647" xr:uid="{00000000-0005-0000-0000-00002B0A0000}"/>
    <cellStyle name="SAPBEXaggData 2 2" xfId="2895" xr:uid="{00000000-0005-0000-0000-00002C0A0000}"/>
    <cellStyle name="SAPBEXaggData 2 2 2" xfId="18085" xr:uid="{00000000-0005-0000-0000-0000B9430000}"/>
    <cellStyle name="SAPBEXaggData 2 2 2 2" xfId="18086" xr:uid="{00000000-0005-0000-0000-0000BA430000}"/>
    <cellStyle name="SAPBEXaggData 2 2 2 3" xfId="18087" xr:uid="{00000000-0005-0000-0000-0000BB430000}"/>
    <cellStyle name="SAPBEXaggData 2 2 2 3 2" xfId="20184" xr:uid="{00000000-0005-0000-0000-0000BB430000}"/>
    <cellStyle name="SAPBEXaggData 2 2 2 4" xfId="18088" xr:uid="{00000000-0005-0000-0000-0000BC430000}"/>
    <cellStyle name="SAPBEXaggData 2 2 3" xfId="18089" xr:uid="{00000000-0005-0000-0000-0000BD430000}"/>
    <cellStyle name="SAPBEXaggData 2 2 3 2" xfId="18090" xr:uid="{00000000-0005-0000-0000-0000BE430000}"/>
    <cellStyle name="SAPBEXaggData 2 2 3 2 2" xfId="20185" xr:uid="{00000000-0005-0000-0000-0000BE430000}"/>
    <cellStyle name="SAPBEXaggData 2 2 4" xfId="18091" xr:uid="{00000000-0005-0000-0000-0000BF430000}"/>
    <cellStyle name="SAPBEXaggData 2 2 4 2" xfId="20186" xr:uid="{00000000-0005-0000-0000-0000BF430000}"/>
    <cellStyle name="SAPBEXaggData 2 2 5" xfId="18092" xr:uid="{00000000-0005-0000-0000-0000C0430000}"/>
    <cellStyle name="SAPBEXaggData 2 2 6" xfId="18084" xr:uid="{00000000-0005-0000-0000-0000B8430000}"/>
    <cellStyle name="SAPBEXaggData 2 3" xfId="18093" xr:uid="{00000000-0005-0000-0000-0000C1430000}"/>
    <cellStyle name="SAPBEXaggData 2 3 2" xfId="18094" xr:uid="{00000000-0005-0000-0000-0000C2430000}"/>
    <cellStyle name="SAPBEXaggData 2 3 3" xfId="18095" xr:uid="{00000000-0005-0000-0000-0000C3430000}"/>
    <cellStyle name="SAPBEXaggData 2 3 3 2" xfId="20187" xr:uid="{00000000-0005-0000-0000-0000C3430000}"/>
    <cellStyle name="SAPBEXaggData 2 3 4" xfId="18096" xr:uid="{00000000-0005-0000-0000-0000C4430000}"/>
    <cellStyle name="SAPBEXaggData 2 4" xfId="18097" xr:uid="{00000000-0005-0000-0000-0000C5430000}"/>
    <cellStyle name="SAPBEXaggData 2 4 2" xfId="18098" xr:uid="{00000000-0005-0000-0000-0000C6430000}"/>
    <cellStyle name="SAPBEXaggData 2 4 2 2" xfId="20188" xr:uid="{00000000-0005-0000-0000-0000C6430000}"/>
    <cellStyle name="SAPBEXaggData 2 5" xfId="18099" xr:uid="{00000000-0005-0000-0000-0000C7430000}"/>
    <cellStyle name="SAPBEXaggData 2 5 2" xfId="20189" xr:uid="{00000000-0005-0000-0000-0000C7430000}"/>
    <cellStyle name="SAPBEXaggData 2 6" xfId="18100" xr:uid="{00000000-0005-0000-0000-0000C8430000}"/>
    <cellStyle name="SAPBEXaggData 2 7" xfId="18083" xr:uid="{00000000-0005-0000-0000-0000B7430000}"/>
    <cellStyle name="SAPBEXaggData 3" xfId="18101" xr:uid="{00000000-0005-0000-0000-0000C9430000}"/>
    <cellStyle name="SAPBEXaggData 3 2" xfId="18102" xr:uid="{00000000-0005-0000-0000-0000CA430000}"/>
    <cellStyle name="SAPBEXaggData 3 2 2" xfId="18103" xr:uid="{00000000-0005-0000-0000-0000CB430000}"/>
    <cellStyle name="SAPBEXaggData 3 2 2 2" xfId="20190" xr:uid="{00000000-0005-0000-0000-0000CB430000}"/>
    <cellStyle name="SAPBEXaggData 3 3" xfId="18104" xr:uid="{00000000-0005-0000-0000-0000CC430000}"/>
    <cellStyle name="SAPBEXaggData 3 3 2" xfId="20191" xr:uid="{00000000-0005-0000-0000-0000CC430000}"/>
    <cellStyle name="SAPBEXaggData 3 4" xfId="18105" xr:uid="{00000000-0005-0000-0000-0000CD430000}"/>
    <cellStyle name="SAPBEXaggData 3 4 2" xfId="20192" xr:uid="{00000000-0005-0000-0000-0000CD430000}"/>
    <cellStyle name="SAPBEXaggData 3 5" xfId="18106" xr:uid="{00000000-0005-0000-0000-0000CE430000}"/>
    <cellStyle name="SAPBEXaggData 4" xfId="18107" xr:uid="{00000000-0005-0000-0000-0000CF430000}"/>
    <cellStyle name="SAPBEXaggData 4 2" xfId="18108" xr:uid="{00000000-0005-0000-0000-0000D0430000}"/>
    <cellStyle name="SAPBEXaggData 4 3" xfId="20193" xr:uid="{00000000-0005-0000-0000-0000CF430000}"/>
    <cellStyle name="SAPBEXaggData 5" xfId="18109" xr:uid="{00000000-0005-0000-0000-0000D1430000}"/>
    <cellStyle name="SAPBEXaggData 6" xfId="18110" xr:uid="{00000000-0005-0000-0000-0000D2430000}"/>
    <cellStyle name="SAPBEXaggData 6 2" xfId="20194" xr:uid="{00000000-0005-0000-0000-0000D2430000}"/>
    <cellStyle name="SAPBEXaggData 7" xfId="18111" xr:uid="{00000000-0005-0000-0000-0000D3430000}"/>
    <cellStyle name="SAPBEXaggData 8" xfId="13621" xr:uid="{00000000-0005-0000-0000-0000B6430000}"/>
    <cellStyle name="SAPBEXaggData_App b.3 Unspent_" xfId="2648" xr:uid="{00000000-0005-0000-0000-00002D0A0000}"/>
    <cellStyle name="SAPBEXaggDataEmph" xfId="2649" xr:uid="{00000000-0005-0000-0000-00002E0A0000}"/>
    <cellStyle name="SAPBEXaggDataEmph 2" xfId="2650" xr:uid="{00000000-0005-0000-0000-00002F0A0000}"/>
    <cellStyle name="SAPBEXaggDataEmph 2 2" xfId="18114" xr:uid="{00000000-0005-0000-0000-0000D6430000}"/>
    <cellStyle name="SAPBEXaggDataEmph 2 2 2" xfId="18115" xr:uid="{00000000-0005-0000-0000-0000D7430000}"/>
    <cellStyle name="SAPBEXaggDataEmph 2 2 2 2" xfId="20195" xr:uid="{00000000-0005-0000-0000-0000D7430000}"/>
    <cellStyle name="SAPBEXaggDataEmph 2 3" xfId="18116" xr:uid="{00000000-0005-0000-0000-0000D8430000}"/>
    <cellStyle name="SAPBEXaggDataEmph 2 3 2" xfId="20196" xr:uid="{00000000-0005-0000-0000-0000D8430000}"/>
    <cellStyle name="SAPBEXaggDataEmph 2 4" xfId="18117" xr:uid="{00000000-0005-0000-0000-0000D9430000}"/>
    <cellStyle name="SAPBEXaggDataEmph 2 5" xfId="18113" xr:uid="{00000000-0005-0000-0000-0000D5430000}"/>
    <cellStyle name="SAPBEXaggDataEmph 3" xfId="18118" xr:uid="{00000000-0005-0000-0000-0000DA430000}"/>
    <cellStyle name="SAPBEXaggDataEmph 3 2" xfId="18119" xr:uid="{00000000-0005-0000-0000-0000DB430000}"/>
    <cellStyle name="SAPBEXaggDataEmph 3 3" xfId="18120" xr:uid="{00000000-0005-0000-0000-0000DC430000}"/>
    <cellStyle name="SAPBEXaggDataEmph 3 3 2" xfId="20197" xr:uid="{00000000-0005-0000-0000-0000DC430000}"/>
    <cellStyle name="SAPBEXaggDataEmph 3 4" xfId="18121" xr:uid="{00000000-0005-0000-0000-0000DD430000}"/>
    <cellStyle name="SAPBEXaggDataEmph 3 4 2" xfId="20198" xr:uid="{00000000-0005-0000-0000-0000DD430000}"/>
    <cellStyle name="SAPBEXaggDataEmph 3 5" xfId="18122" xr:uid="{00000000-0005-0000-0000-0000DE430000}"/>
    <cellStyle name="SAPBEXaggDataEmph 4" xfId="18123" xr:uid="{00000000-0005-0000-0000-0000DF430000}"/>
    <cellStyle name="SAPBEXaggDataEmph 4 2" xfId="18124" xr:uid="{00000000-0005-0000-0000-0000E0430000}"/>
    <cellStyle name="SAPBEXaggDataEmph 4 2 2" xfId="20199" xr:uid="{00000000-0005-0000-0000-0000E0430000}"/>
    <cellStyle name="SAPBEXaggDataEmph 5" xfId="18125" xr:uid="{00000000-0005-0000-0000-0000E1430000}"/>
    <cellStyle name="SAPBEXaggDataEmph 5 2" xfId="20200" xr:uid="{00000000-0005-0000-0000-0000E1430000}"/>
    <cellStyle name="SAPBEXaggDataEmph 6" xfId="18126" xr:uid="{00000000-0005-0000-0000-0000E2430000}"/>
    <cellStyle name="SAPBEXaggDataEmph 7" xfId="18112" xr:uid="{00000000-0005-0000-0000-0000D4430000}"/>
    <cellStyle name="SAPBEXaggExc1" xfId="2651" xr:uid="{00000000-0005-0000-0000-0000300A0000}"/>
    <cellStyle name="SAPBEXaggExc1 2" xfId="18128" xr:uid="{00000000-0005-0000-0000-0000E4430000}"/>
    <cellStyle name="SAPBEXaggExc1 2 2" xfId="18129" xr:uid="{00000000-0005-0000-0000-0000E5430000}"/>
    <cellStyle name="SAPBEXaggExc1 3" xfId="18130" xr:uid="{00000000-0005-0000-0000-0000E6430000}"/>
    <cellStyle name="SAPBEXaggExc1 4" xfId="18127" xr:uid="{00000000-0005-0000-0000-0000E3430000}"/>
    <cellStyle name="SAPBEXaggExc1Emph" xfId="2652" xr:uid="{00000000-0005-0000-0000-0000310A0000}"/>
    <cellStyle name="SAPBEXaggExc1Emph 2" xfId="18132" xr:uid="{00000000-0005-0000-0000-0000E8430000}"/>
    <cellStyle name="SAPBEXaggExc1Emph 2 2" xfId="18133" xr:uid="{00000000-0005-0000-0000-0000E9430000}"/>
    <cellStyle name="SAPBEXaggExc1Emph 3" xfId="18134" xr:uid="{00000000-0005-0000-0000-0000EA430000}"/>
    <cellStyle name="SAPBEXaggExc1Emph 4" xfId="18131" xr:uid="{00000000-0005-0000-0000-0000E7430000}"/>
    <cellStyle name="SAPBEXaggExc2" xfId="2653" xr:uid="{00000000-0005-0000-0000-0000320A0000}"/>
    <cellStyle name="SAPBEXaggExc2 2" xfId="18136" xr:uid="{00000000-0005-0000-0000-0000EC430000}"/>
    <cellStyle name="SAPBEXaggExc2 2 2" xfId="18137" xr:uid="{00000000-0005-0000-0000-0000ED430000}"/>
    <cellStyle name="SAPBEXaggExc2 3" xfId="18138" xr:uid="{00000000-0005-0000-0000-0000EE430000}"/>
    <cellStyle name="SAPBEXaggExc2 4" xfId="18135" xr:uid="{00000000-0005-0000-0000-0000EB430000}"/>
    <cellStyle name="SAPBEXaggExc2Emph" xfId="2654" xr:uid="{00000000-0005-0000-0000-0000330A0000}"/>
    <cellStyle name="SAPBEXaggExc2Emph 2" xfId="18140" xr:uid="{00000000-0005-0000-0000-0000F0430000}"/>
    <cellStyle name="SAPBEXaggExc2Emph 2 2" xfId="18141" xr:uid="{00000000-0005-0000-0000-0000F1430000}"/>
    <cellStyle name="SAPBEXaggExc2Emph 3" xfId="18142" xr:uid="{00000000-0005-0000-0000-0000F2430000}"/>
    <cellStyle name="SAPBEXaggExc2Emph 4" xfId="18139" xr:uid="{00000000-0005-0000-0000-0000EF430000}"/>
    <cellStyle name="SAPBEXaggItem" xfId="2655" xr:uid="{00000000-0005-0000-0000-0000340A0000}"/>
    <cellStyle name="SAPBEXaggItem 2" xfId="2896" xr:uid="{00000000-0005-0000-0000-0000350A0000}"/>
    <cellStyle name="SAPBEXaggItem 2 2" xfId="18145" xr:uid="{00000000-0005-0000-0000-0000F5430000}"/>
    <cellStyle name="SAPBEXaggItem 2 2 2" xfId="18146" xr:uid="{00000000-0005-0000-0000-0000F6430000}"/>
    <cellStyle name="SAPBEXaggItem 2 2 3" xfId="18147" xr:uid="{00000000-0005-0000-0000-0000F7430000}"/>
    <cellStyle name="SAPBEXaggItem 2 2 3 2" xfId="20201" xr:uid="{00000000-0005-0000-0000-0000F7430000}"/>
    <cellStyle name="SAPBEXaggItem 2 2 4" xfId="18148" xr:uid="{00000000-0005-0000-0000-0000F8430000}"/>
    <cellStyle name="SAPBEXaggItem 2 3" xfId="18149" xr:uid="{00000000-0005-0000-0000-0000F9430000}"/>
    <cellStyle name="SAPBEXaggItem 2 3 2" xfId="18150" xr:uid="{00000000-0005-0000-0000-0000FA430000}"/>
    <cellStyle name="SAPBEXaggItem 2 3 3" xfId="18151" xr:uid="{00000000-0005-0000-0000-0000FB430000}"/>
    <cellStyle name="SAPBEXaggItem 2 3 3 2" xfId="20202" xr:uid="{00000000-0005-0000-0000-0000FB430000}"/>
    <cellStyle name="SAPBEXaggItem 2 3 4" xfId="18152" xr:uid="{00000000-0005-0000-0000-0000FC430000}"/>
    <cellStyle name="SAPBEXaggItem 2 4" xfId="18153" xr:uid="{00000000-0005-0000-0000-0000FD430000}"/>
    <cellStyle name="SAPBEXaggItem 2 4 2" xfId="18154" xr:uid="{00000000-0005-0000-0000-0000FE430000}"/>
    <cellStyle name="SAPBEXaggItem 2 4 2 2" xfId="20203" xr:uid="{00000000-0005-0000-0000-0000FE430000}"/>
    <cellStyle name="SAPBEXaggItem 2 5" xfId="18155" xr:uid="{00000000-0005-0000-0000-0000FF430000}"/>
    <cellStyle name="SAPBEXaggItem 2 5 2" xfId="20204" xr:uid="{00000000-0005-0000-0000-0000FF430000}"/>
    <cellStyle name="SAPBEXaggItem 2 6" xfId="18156" xr:uid="{00000000-0005-0000-0000-000000440000}"/>
    <cellStyle name="SAPBEXaggItem 2 7" xfId="18144" xr:uid="{00000000-0005-0000-0000-0000F4430000}"/>
    <cellStyle name="SAPBEXaggItem 3" xfId="18157" xr:uid="{00000000-0005-0000-0000-000001440000}"/>
    <cellStyle name="SAPBEXaggItem 3 2" xfId="18158" xr:uid="{00000000-0005-0000-0000-000002440000}"/>
    <cellStyle name="SAPBEXaggItem 3 3" xfId="18159" xr:uid="{00000000-0005-0000-0000-000003440000}"/>
    <cellStyle name="SAPBEXaggItem 3 3 2" xfId="20205" xr:uid="{00000000-0005-0000-0000-000003440000}"/>
    <cellStyle name="SAPBEXaggItem 3 4" xfId="18160" xr:uid="{00000000-0005-0000-0000-000004440000}"/>
    <cellStyle name="SAPBEXaggItem 3 4 2" xfId="20206" xr:uid="{00000000-0005-0000-0000-000004440000}"/>
    <cellStyle name="SAPBEXaggItem 3 5" xfId="18161" xr:uid="{00000000-0005-0000-0000-000005440000}"/>
    <cellStyle name="SAPBEXaggItem 4" xfId="18162" xr:uid="{00000000-0005-0000-0000-000006440000}"/>
    <cellStyle name="SAPBEXaggItem 4 2" xfId="18163" xr:uid="{00000000-0005-0000-0000-000007440000}"/>
    <cellStyle name="SAPBEXaggItem 4 2 2" xfId="20207" xr:uid="{00000000-0005-0000-0000-000007440000}"/>
    <cellStyle name="SAPBEXaggItem 5" xfId="18164" xr:uid="{00000000-0005-0000-0000-000008440000}"/>
    <cellStyle name="SAPBEXaggItem 5 2" xfId="20208" xr:uid="{00000000-0005-0000-0000-000008440000}"/>
    <cellStyle name="SAPBEXaggItem 6" xfId="18165" xr:uid="{00000000-0005-0000-0000-000009440000}"/>
    <cellStyle name="SAPBEXaggItem 7" xfId="18143" xr:uid="{00000000-0005-0000-0000-0000F3430000}"/>
    <cellStyle name="SAPBEXaggItemX" xfId="2656" xr:uid="{00000000-0005-0000-0000-0000360A0000}"/>
    <cellStyle name="SAPBEXaggItemX 2" xfId="2657" xr:uid="{00000000-0005-0000-0000-0000370A0000}"/>
    <cellStyle name="SAPBEXaggItemX 2 2" xfId="18168" xr:uid="{00000000-0005-0000-0000-00000C440000}"/>
    <cellStyle name="SAPBEXaggItemX 2 2 2" xfId="18169" xr:uid="{00000000-0005-0000-0000-00000D440000}"/>
    <cellStyle name="SAPBEXaggItemX 2 2 2 2" xfId="20209" xr:uid="{00000000-0005-0000-0000-00000D440000}"/>
    <cellStyle name="SAPBEXaggItemX 2 3" xfId="18170" xr:uid="{00000000-0005-0000-0000-00000E440000}"/>
    <cellStyle name="SAPBEXaggItemX 2 3 2" xfId="20210" xr:uid="{00000000-0005-0000-0000-00000E440000}"/>
    <cellStyle name="SAPBEXaggItemX 2 4" xfId="18171" xr:uid="{00000000-0005-0000-0000-00000F440000}"/>
    <cellStyle name="SAPBEXaggItemX 2 5" xfId="18167" xr:uid="{00000000-0005-0000-0000-00000B440000}"/>
    <cellStyle name="SAPBEXaggItemX 3" xfId="18172" xr:uid="{00000000-0005-0000-0000-000010440000}"/>
    <cellStyle name="SAPBEXaggItemX 3 2" xfId="18173" xr:uid="{00000000-0005-0000-0000-000011440000}"/>
    <cellStyle name="SAPBEXaggItemX 3 3" xfId="18174" xr:uid="{00000000-0005-0000-0000-000012440000}"/>
    <cellStyle name="SAPBEXaggItemX 3 3 2" xfId="20211" xr:uid="{00000000-0005-0000-0000-000012440000}"/>
    <cellStyle name="SAPBEXaggItemX 3 4" xfId="18175" xr:uid="{00000000-0005-0000-0000-000013440000}"/>
    <cellStyle name="SAPBEXaggItemX 3 4 2" xfId="20212" xr:uid="{00000000-0005-0000-0000-000013440000}"/>
    <cellStyle name="SAPBEXaggItemX 3 5" xfId="18176" xr:uid="{00000000-0005-0000-0000-000014440000}"/>
    <cellStyle name="SAPBEXaggItemX 4" xfId="18177" xr:uid="{00000000-0005-0000-0000-000015440000}"/>
    <cellStyle name="SAPBEXaggItemX 4 2" xfId="18178" xr:uid="{00000000-0005-0000-0000-000016440000}"/>
    <cellStyle name="SAPBEXaggItemX 4 2 2" xfId="20213" xr:uid="{00000000-0005-0000-0000-000016440000}"/>
    <cellStyle name="SAPBEXaggItemX 5" xfId="18179" xr:uid="{00000000-0005-0000-0000-000017440000}"/>
    <cellStyle name="SAPBEXaggItemX 5 2" xfId="20214" xr:uid="{00000000-0005-0000-0000-000017440000}"/>
    <cellStyle name="SAPBEXaggItemX 6" xfId="18180" xr:uid="{00000000-0005-0000-0000-000018440000}"/>
    <cellStyle name="SAPBEXaggItemX 7" xfId="18166" xr:uid="{00000000-0005-0000-0000-00000A440000}"/>
    <cellStyle name="SAPBEXchaText" xfId="2658" xr:uid="{00000000-0005-0000-0000-0000380A0000}"/>
    <cellStyle name="SAPBEXchaText 2" xfId="2659" xr:uid="{00000000-0005-0000-0000-0000390A0000}"/>
    <cellStyle name="SAPBEXchaText 2 2" xfId="2898" xr:uid="{00000000-0005-0000-0000-00003A0A0000}"/>
    <cellStyle name="SAPBEXchaText 2 2 2" xfId="18184" xr:uid="{00000000-0005-0000-0000-00001C440000}"/>
    <cellStyle name="SAPBEXchaText 2 2 3" xfId="18185" xr:uid="{00000000-0005-0000-0000-00001D440000}"/>
    <cellStyle name="SAPBEXchaText 2 2 3 2" xfId="20215" xr:uid="{00000000-0005-0000-0000-00001D440000}"/>
    <cellStyle name="SAPBEXchaText 2 2 4" xfId="18186" xr:uid="{00000000-0005-0000-0000-00001E440000}"/>
    <cellStyle name="SAPBEXchaText 2 2 5" xfId="18183" xr:uid="{00000000-0005-0000-0000-00001B440000}"/>
    <cellStyle name="SAPBEXchaText 2 3" xfId="18187" xr:uid="{00000000-0005-0000-0000-00001F440000}"/>
    <cellStyle name="SAPBEXchaText 2 3 2" xfId="18188" xr:uid="{00000000-0005-0000-0000-000020440000}"/>
    <cellStyle name="SAPBEXchaText 2 3 3" xfId="18189" xr:uid="{00000000-0005-0000-0000-000021440000}"/>
    <cellStyle name="SAPBEXchaText 2 3 3 2" xfId="20216" xr:uid="{00000000-0005-0000-0000-000021440000}"/>
    <cellStyle name="SAPBEXchaText 2 3 4" xfId="18190" xr:uid="{00000000-0005-0000-0000-000022440000}"/>
    <cellStyle name="SAPBEXchaText 2 4" xfId="18191" xr:uid="{00000000-0005-0000-0000-000023440000}"/>
    <cellStyle name="SAPBEXchaText 2 4 2" xfId="18192" xr:uid="{00000000-0005-0000-0000-000024440000}"/>
    <cellStyle name="SAPBEXchaText 2 4 2 2" xfId="18193" xr:uid="{00000000-0005-0000-0000-000025440000}"/>
    <cellStyle name="SAPBEXchaText 2 4 2 3" xfId="20217" xr:uid="{00000000-0005-0000-0000-000024440000}"/>
    <cellStyle name="SAPBEXchaText 2 4 3" xfId="18194" xr:uid="{00000000-0005-0000-0000-000026440000}"/>
    <cellStyle name="SAPBEXchaText 2 5" xfId="18195" xr:uid="{00000000-0005-0000-0000-000027440000}"/>
    <cellStyle name="SAPBEXchaText 2 5 2" xfId="18196" xr:uid="{00000000-0005-0000-0000-000028440000}"/>
    <cellStyle name="SAPBEXchaText 2 5 2 2" xfId="20218" xr:uid="{00000000-0005-0000-0000-000028440000}"/>
    <cellStyle name="SAPBEXchaText 2 6" xfId="18197" xr:uid="{00000000-0005-0000-0000-000029440000}"/>
    <cellStyle name="SAPBEXchaText 2 6 2" xfId="20219" xr:uid="{00000000-0005-0000-0000-000029440000}"/>
    <cellStyle name="SAPBEXchaText 2 7" xfId="18198" xr:uid="{00000000-0005-0000-0000-00002A440000}"/>
    <cellStyle name="SAPBEXchaText 2 8" xfId="18182" xr:uid="{00000000-0005-0000-0000-00001A440000}"/>
    <cellStyle name="SAPBEXchaText 3" xfId="2897" xr:uid="{00000000-0005-0000-0000-00003B0A0000}"/>
    <cellStyle name="SAPBEXchaText 3 2" xfId="18200" xr:uid="{00000000-0005-0000-0000-00002C440000}"/>
    <cellStyle name="SAPBEXchaText 3 2 2" xfId="18201" xr:uid="{00000000-0005-0000-0000-00002D440000}"/>
    <cellStyle name="SAPBEXchaText 3 2 2 2" xfId="20220" xr:uid="{00000000-0005-0000-0000-00002D440000}"/>
    <cellStyle name="SAPBEXchaText 3 3" xfId="18202" xr:uid="{00000000-0005-0000-0000-00002E440000}"/>
    <cellStyle name="SAPBEXchaText 3 3 2" xfId="18203" xr:uid="{00000000-0005-0000-0000-00002F440000}"/>
    <cellStyle name="SAPBEXchaText 3 3 2 2" xfId="20222" xr:uid="{00000000-0005-0000-0000-00002F440000}"/>
    <cellStyle name="SAPBEXchaText 3 3 3" xfId="20221" xr:uid="{00000000-0005-0000-0000-00002E440000}"/>
    <cellStyle name="SAPBEXchaText 3 4" xfId="18204" xr:uid="{00000000-0005-0000-0000-000030440000}"/>
    <cellStyle name="SAPBEXchaText 3 4 2" xfId="20223" xr:uid="{00000000-0005-0000-0000-000030440000}"/>
    <cellStyle name="SAPBEXchaText 3 5" xfId="18205" xr:uid="{00000000-0005-0000-0000-000031440000}"/>
    <cellStyle name="SAPBEXchaText 3 6" xfId="18199" xr:uid="{00000000-0005-0000-0000-00002B440000}"/>
    <cellStyle name="SAPBEXchaText 4" xfId="18206" xr:uid="{00000000-0005-0000-0000-000032440000}"/>
    <cellStyle name="SAPBEXchaText 4 2" xfId="18207" xr:uid="{00000000-0005-0000-0000-000033440000}"/>
    <cellStyle name="SAPBEXchaText 4 2 2" xfId="20224" xr:uid="{00000000-0005-0000-0000-000033440000}"/>
    <cellStyle name="SAPBEXchaText 5" xfId="18208" xr:uid="{00000000-0005-0000-0000-000034440000}"/>
    <cellStyle name="SAPBEXchaText 5 2" xfId="18209" xr:uid="{00000000-0005-0000-0000-000035440000}"/>
    <cellStyle name="SAPBEXchaText 5 2 2" xfId="20225" xr:uid="{00000000-0005-0000-0000-000035440000}"/>
    <cellStyle name="SAPBEXchaText 6" xfId="18210" xr:uid="{00000000-0005-0000-0000-000036440000}"/>
    <cellStyle name="SAPBEXchaText 7" xfId="18181" xr:uid="{00000000-0005-0000-0000-000019440000}"/>
    <cellStyle name="SAPBEXchaText_Budget Consolidation by Balancing Acct v1" xfId="2660" xr:uid="{00000000-0005-0000-0000-00003C0A0000}"/>
    <cellStyle name="SAPBEXColoum_Header_SA" xfId="2661" xr:uid="{00000000-0005-0000-0000-00003D0A0000}"/>
    <cellStyle name="SAPBEXexcBad7" xfId="2662" xr:uid="{00000000-0005-0000-0000-00003E0A0000}"/>
    <cellStyle name="SAPBEXexcBad7 2" xfId="2663" xr:uid="{00000000-0005-0000-0000-00003F0A0000}"/>
    <cellStyle name="SAPBEXexcBad7 2 2" xfId="18213" xr:uid="{00000000-0005-0000-0000-00003B440000}"/>
    <cellStyle name="SAPBEXexcBad7 2 2 2" xfId="18214" xr:uid="{00000000-0005-0000-0000-00003C440000}"/>
    <cellStyle name="SAPBEXexcBad7 2 2 3" xfId="18215" xr:uid="{00000000-0005-0000-0000-00003D440000}"/>
    <cellStyle name="SAPBEXexcBad7 2 2 3 2" xfId="20226" xr:uid="{00000000-0005-0000-0000-00003D440000}"/>
    <cellStyle name="SAPBEXexcBad7 2 2 4" xfId="18216" xr:uid="{00000000-0005-0000-0000-00003E440000}"/>
    <cellStyle name="SAPBEXexcBad7 2 3" xfId="18217" xr:uid="{00000000-0005-0000-0000-00003F440000}"/>
    <cellStyle name="SAPBEXexcBad7 2 3 2" xfId="18218" xr:uid="{00000000-0005-0000-0000-000040440000}"/>
    <cellStyle name="SAPBEXexcBad7 2 3 3" xfId="18219" xr:uid="{00000000-0005-0000-0000-000041440000}"/>
    <cellStyle name="SAPBEXexcBad7 2 3 3 2" xfId="20227" xr:uid="{00000000-0005-0000-0000-000041440000}"/>
    <cellStyle name="SAPBEXexcBad7 2 3 4" xfId="18220" xr:uid="{00000000-0005-0000-0000-000042440000}"/>
    <cellStyle name="SAPBEXexcBad7 2 4" xfId="18221" xr:uid="{00000000-0005-0000-0000-000043440000}"/>
    <cellStyle name="SAPBEXexcBad7 2 4 2" xfId="18222" xr:uid="{00000000-0005-0000-0000-000044440000}"/>
    <cellStyle name="SAPBEXexcBad7 2 4 2 2" xfId="20228" xr:uid="{00000000-0005-0000-0000-000044440000}"/>
    <cellStyle name="SAPBEXexcBad7 2 5" xfId="18223" xr:uid="{00000000-0005-0000-0000-000045440000}"/>
    <cellStyle name="SAPBEXexcBad7 2 5 2" xfId="20229" xr:uid="{00000000-0005-0000-0000-000045440000}"/>
    <cellStyle name="SAPBEXexcBad7 2 6" xfId="18224" xr:uid="{00000000-0005-0000-0000-000046440000}"/>
    <cellStyle name="SAPBEXexcBad7 2 7" xfId="18212" xr:uid="{00000000-0005-0000-0000-00003A440000}"/>
    <cellStyle name="SAPBEXexcBad7 3" xfId="18225" xr:uid="{00000000-0005-0000-0000-000047440000}"/>
    <cellStyle name="SAPBEXexcBad7 3 2" xfId="18226" xr:uid="{00000000-0005-0000-0000-000048440000}"/>
    <cellStyle name="SAPBEXexcBad7 3 3" xfId="18227" xr:uid="{00000000-0005-0000-0000-000049440000}"/>
    <cellStyle name="SAPBEXexcBad7 3 3 2" xfId="20230" xr:uid="{00000000-0005-0000-0000-000049440000}"/>
    <cellStyle name="SAPBEXexcBad7 3 4" xfId="18228" xr:uid="{00000000-0005-0000-0000-00004A440000}"/>
    <cellStyle name="SAPBEXexcBad7 3 4 2" xfId="20231" xr:uid="{00000000-0005-0000-0000-00004A440000}"/>
    <cellStyle name="SAPBEXexcBad7 3 5" xfId="18229" xr:uid="{00000000-0005-0000-0000-00004B440000}"/>
    <cellStyle name="SAPBEXexcBad7 4" xfId="18230" xr:uid="{00000000-0005-0000-0000-00004C440000}"/>
    <cellStyle name="SAPBEXexcBad7 4 2" xfId="18231" xr:uid="{00000000-0005-0000-0000-00004D440000}"/>
    <cellStyle name="SAPBEXexcBad7 4 2 2" xfId="20232" xr:uid="{00000000-0005-0000-0000-00004D440000}"/>
    <cellStyle name="SAPBEXexcBad7 5" xfId="18232" xr:uid="{00000000-0005-0000-0000-00004E440000}"/>
    <cellStyle name="SAPBEXexcBad7 5 2" xfId="20233" xr:uid="{00000000-0005-0000-0000-00004E440000}"/>
    <cellStyle name="SAPBEXexcBad7 6" xfId="18233" xr:uid="{00000000-0005-0000-0000-00004F440000}"/>
    <cellStyle name="SAPBEXexcBad7 7" xfId="18211" xr:uid="{00000000-0005-0000-0000-000039440000}"/>
    <cellStyle name="SAPBEXexcBad8" xfId="2664" xr:uid="{00000000-0005-0000-0000-0000400A0000}"/>
    <cellStyle name="SAPBEXexcBad8 2" xfId="2665" xr:uid="{00000000-0005-0000-0000-0000410A0000}"/>
    <cellStyle name="SAPBEXexcBad8 2 2" xfId="18236" xr:uid="{00000000-0005-0000-0000-000052440000}"/>
    <cellStyle name="SAPBEXexcBad8 2 2 2" xfId="18237" xr:uid="{00000000-0005-0000-0000-000053440000}"/>
    <cellStyle name="SAPBEXexcBad8 2 2 3" xfId="18238" xr:uid="{00000000-0005-0000-0000-000054440000}"/>
    <cellStyle name="SAPBEXexcBad8 2 2 3 2" xfId="20234" xr:uid="{00000000-0005-0000-0000-000054440000}"/>
    <cellStyle name="SAPBEXexcBad8 2 2 4" xfId="18239" xr:uid="{00000000-0005-0000-0000-000055440000}"/>
    <cellStyle name="SAPBEXexcBad8 2 3" xfId="18240" xr:uid="{00000000-0005-0000-0000-000056440000}"/>
    <cellStyle name="SAPBEXexcBad8 2 3 2" xfId="18241" xr:uid="{00000000-0005-0000-0000-000057440000}"/>
    <cellStyle name="SAPBEXexcBad8 2 3 3" xfId="18242" xr:uid="{00000000-0005-0000-0000-000058440000}"/>
    <cellStyle name="SAPBEXexcBad8 2 3 3 2" xfId="20235" xr:uid="{00000000-0005-0000-0000-000058440000}"/>
    <cellStyle name="SAPBEXexcBad8 2 3 4" xfId="18243" xr:uid="{00000000-0005-0000-0000-000059440000}"/>
    <cellStyle name="SAPBEXexcBad8 2 4" xfId="18244" xr:uid="{00000000-0005-0000-0000-00005A440000}"/>
    <cellStyle name="SAPBEXexcBad8 2 4 2" xfId="18245" xr:uid="{00000000-0005-0000-0000-00005B440000}"/>
    <cellStyle name="SAPBEXexcBad8 2 4 2 2" xfId="20236" xr:uid="{00000000-0005-0000-0000-00005B440000}"/>
    <cellStyle name="SAPBEXexcBad8 2 5" xfId="18246" xr:uid="{00000000-0005-0000-0000-00005C440000}"/>
    <cellStyle name="SAPBEXexcBad8 2 5 2" xfId="20237" xr:uid="{00000000-0005-0000-0000-00005C440000}"/>
    <cellStyle name="SAPBEXexcBad8 2 6" xfId="18247" xr:uid="{00000000-0005-0000-0000-00005D440000}"/>
    <cellStyle name="SAPBEXexcBad8 2 7" xfId="18235" xr:uid="{00000000-0005-0000-0000-000051440000}"/>
    <cellStyle name="SAPBEXexcBad8 3" xfId="18248" xr:uid="{00000000-0005-0000-0000-00005E440000}"/>
    <cellStyle name="SAPBEXexcBad8 3 2" xfId="18249" xr:uid="{00000000-0005-0000-0000-00005F440000}"/>
    <cellStyle name="SAPBEXexcBad8 3 3" xfId="18250" xr:uid="{00000000-0005-0000-0000-000060440000}"/>
    <cellStyle name="SAPBEXexcBad8 3 3 2" xfId="20238" xr:uid="{00000000-0005-0000-0000-000060440000}"/>
    <cellStyle name="SAPBEXexcBad8 3 4" xfId="18251" xr:uid="{00000000-0005-0000-0000-000061440000}"/>
    <cellStyle name="SAPBEXexcBad8 3 4 2" xfId="20239" xr:uid="{00000000-0005-0000-0000-000061440000}"/>
    <cellStyle name="SAPBEXexcBad8 3 5" xfId="18252" xr:uid="{00000000-0005-0000-0000-000062440000}"/>
    <cellStyle name="SAPBEXexcBad8 4" xfId="18253" xr:uid="{00000000-0005-0000-0000-000063440000}"/>
    <cellStyle name="SAPBEXexcBad8 4 2" xfId="18254" xr:uid="{00000000-0005-0000-0000-000064440000}"/>
    <cellStyle name="SAPBEXexcBad8 4 2 2" xfId="20240" xr:uid="{00000000-0005-0000-0000-000064440000}"/>
    <cellStyle name="SAPBEXexcBad8 5" xfId="18255" xr:uid="{00000000-0005-0000-0000-000065440000}"/>
    <cellStyle name="SAPBEXexcBad8 5 2" xfId="20241" xr:uid="{00000000-0005-0000-0000-000065440000}"/>
    <cellStyle name="SAPBEXexcBad8 6" xfId="18256" xr:uid="{00000000-0005-0000-0000-000066440000}"/>
    <cellStyle name="SAPBEXexcBad8 7" xfId="18234" xr:uid="{00000000-0005-0000-0000-000050440000}"/>
    <cellStyle name="SAPBEXexcBad9" xfId="2666" xr:uid="{00000000-0005-0000-0000-0000420A0000}"/>
    <cellStyle name="SAPBEXexcBad9 2" xfId="2667" xr:uid="{00000000-0005-0000-0000-0000430A0000}"/>
    <cellStyle name="SAPBEXexcBad9 2 2" xfId="18259" xr:uid="{00000000-0005-0000-0000-000069440000}"/>
    <cellStyle name="SAPBEXexcBad9 2 2 2" xfId="18260" xr:uid="{00000000-0005-0000-0000-00006A440000}"/>
    <cellStyle name="SAPBEXexcBad9 2 2 3" xfId="18261" xr:uid="{00000000-0005-0000-0000-00006B440000}"/>
    <cellStyle name="SAPBEXexcBad9 2 2 3 2" xfId="20242" xr:uid="{00000000-0005-0000-0000-00006B440000}"/>
    <cellStyle name="SAPBEXexcBad9 2 2 4" xfId="18262" xr:uid="{00000000-0005-0000-0000-00006C440000}"/>
    <cellStyle name="SAPBEXexcBad9 2 3" xfId="18263" xr:uid="{00000000-0005-0000-0000-00006D440000}"/>
    <cellStyle name="SAPBEXexcBad9 2 3 2" xfId="18264" xr:uid="{00000000-0005-0000-0000-00006E440000}"/>
    <cellStyle name="SAPBEXexcBad9 2 3 3" xfId="18265" xr:uid="{00000000-0005-0000-0000-00006F440000}"/>
    <cellStyle name="SAPBEXexcBad9 2 3 3 2" xfId="20243" xr:uid="{00000000-0005-0000-0000-00006F440000}"/>
    <cellStyle name="SAPBEXexcBad9 2 3 4" xfId="18266" xr:uid="{00000000-0005-0000-0000-000070440000}"/>
    <cellStyle name="SAPBEXexcBad9 2 4" xfId="18267" xr:uid="{00000000-0005-0000-0000-000071440000}"/>
    <cellStyle name="SAPBEXexcBad9 2 4 2" xfId="18268" xr:uid="{00000000-0005-0000-0000-000072440000}"/>
    <cellStyle name="SAPBEXexcBad9 2 4 2 2" xfId="20244" xr:uid="{00000000-0005-0000-0000-000072440000}"/>
    <cellStyle name="SAPBEXexcBad9 2 5" xfId="18269" xr:uid="{00000000-0005-0000-0000-000073440000}"/>
    <cellStyle name="SAPBEXexcBad9 2 5 2" xfId="20245" xr:uid="{00000000-0005-0000-0000-000073440000}"/>
    <cellStyle name="SAPBEXexcBad9 2 6" xfId="18270" xr:uid="{00000000-0005-0000-0000-000074440000}"/>
    <cellStyle name="SAPBEXexcBad9 2 7" xfId="18258" xr:uid="{00000000-0005-0000-0000-000068440000}"/>
    <cellStyle name="SAPBEXexcBad9 3" xfId="18271" xr:uid="{00000000-0005-0000-0000-000075440000}"/>
    <cellStyle name="SAPBEXexcBad9 3 2" xfId="18272" xr:uid="{00000000-0005-0000-0000-000076440000}"/>
    <cellStyle name="SAPBEXexcBad9 3 3" xfId="18273" xr:uid="{00000000-0005-0000-0000-000077440000}"/>
    <cellStyle name="SAPBEXexcBad9 3 3 2" xfId="20246" xr:uid="{00000000-0005-0000-0000-000077440000}"/>
    <cellStyle name="SAPBEXexcBad9 3 4" xfId="18274" xr:uid="{00000000-0005-0000-0000-000078440000}"/>
    <cellStyle name="SAPBEXexcBad9 3 4 2" xfId="20247" xr:uid="{00000000-0005-0000-0000-000078440000}"/>
    <cellStyle name="SAPBEXexcBad9 3 5" xfId="18275" xr:uid="{00000000-0005-0000-0000-000079440000}"/>
    <cellStyle name="SAPBEXexcBad9 4" xfId="18276" xr:uid="{00000000-0005-0000-0000-00007A440000}"/>
    <cellStyle name="SAPBEXexcBad9 4 2" xfId="18277" xr:uid="{00000000-0005-0000-0000-00007B440000}"/>
    <cellStyle name="SAPBEXexcBad9 4 2 2" xfId="20248" xr:uid="{00000000-0005-0000-0000-00007B440000}"/>
    <cellStyle name="SAPBEXexcBad9 5" xfId="18278" xr:uid="{00000000-0005-0000-0000-00007C440000}"/>
    <cellStyle name="SAPBEXexcBad9 5 2" xfId="20249" xr:uid="{00000000-0005-0000-0000-00007C440000}"/>
    <cellStyle name="SAPBEXexcBad9 6" xfId="18279" xr:uid="{00000000-0005-0000-0000-00007D440000}"/>
    <cellStyle name="SAPBEXexcBad9 7" xfId="18257" xr:uid="{00000000-0005-0000-0000-000067440000}"/>
    <cellStyle name="SAPBEXexcCritical4" xfId="2668" xr:uid="{00000000-0005-0000-0000-0000440A0000}"/>
    <cellStyle name="SAPBEXexcCritical4 2" xfId="2669" xr:uid="{00000000-0005-0000-0000-0000450A0000}"/>
    <cellStyle name="SAPBEXexcCritical4 2 2" xfId="18282" xr:uid="{00000000-0005-0000-0000-000080440000}"/>
    <cellStyle name="SAPBEXexcCritical4 2 2 2" xfId="18283" xr:uid="{00000000-0005-0000-0000-000081440000}"/>
    <cellStyle name="SAPBEXexcCritical4 2 2 3" xfId="18284" xr:uid="{00000000-0005-0000-0000-000082440000}"/>
    <cellStyle name="SAPBEXexcCritical4 2 2 3 2" xfId="20250" xr:uid="{00000000-0005-0000-0000-000082440000}"/>
    <cellStyle name="SAPBEXexcCritical4 2 2 4" xfId="18285" xr:uid="{00000000-0005-0000-0000-000083440000}"/>
    <cellStyle name="SAPBEXexcCritical4 2 3" xfId="18286" xr:uid="{00000000-0005-0000-0000-000084440000}"/>
    <cellStyle name="SAPBEXexcCritical4 2 3 2" xfId="18287" xr:uid="{00000000-0005-0000-0000-000085440000}"/>
    <cellStyle name="SAPBEXexcCritical4 2 3 3" xfId="18288" xr:uid="{00000000-0005-0000-0000-000086440000}"/>
    <cellStyle name="SAPBEXexcCritical4 2 3 3 2" xfId="20251" xr:uid="{00000000-0005-0000-0000-000086440000}"/>
    <cellStyle name="SAPBEXexcCritical4 2 3 4" xfId="18289" xr:uid="{00000000-0005-0000-0000-000087440000}"/>
    <cellStyle name="SAPBEXexcCritical4 2 4" xfId="18290" xr:uid="{00000000-0005-0000-0000-000088440000}"/>
    <cellStyle name="SAPBEXexcCritical4 2 4 2" xfId="18291" xr:uid="{00000000-0005-0000-0000-000089440000}"/>
    <cellStyle name="SAPBEXexcCritical4 2 4 2 2" xfId="20252" xr:uid="{00000000-0005-0000-0000-000089440000}"/>
    <cellStyle name="SAPBEXexcCritical4 2 5" xfId="18292" xr:uid="{00000000-0005-0000-0000-00008A440000}"/>
    <cellStyle name="SAPBEXexcCritical4 2 5 2" xfId="20253" xr:uid="{00000000-0005-0000-0000-00008A440000}"/>
    <cellStyle name="SAPBEXexcCritical4 2 6" xfId="18293" xr:uid="{00000000-0005-0000-0000-00008B440000}"/>
    <cellStyle name="SAPBEXexcCritical4 2 7" xfId="18281" xr:uid="{00000000-0005-0000-0000-00007F440000}"/>
    <cellStyle name="SAPBEXexcCritical4 3" xfId="18294" xr:uid="{00000000-0005-0000-0000-00008C440000}"/>
    <cellStyle name="SAPBEXexcCritical4 3 2" xfId="18295" xr:uid="{00000000-0005-0000-0000-00008D440000}"/>
    <cellStyle name="SAPBEXexcCritical4 3 3" xfId="18296" xr:uid="{00000000-0005-0000-0000-00008E440000}"/>
    <cellStyle name="SAPBEXexcCritical4 3 3 2" xfId="20254" xr:uid="{00000000-0005-0000-0000-00008E440000}"/>
    <cellStyle name="SAPBEXexcCritical4 3 4" xfId="18297" xr:uid="{00000000-0005-0000-0000-00008F440000}"/>
    <cellStyle name="SAPBEXexcCritical4 3 4 2" xfId="20255" xr:uid="{00000000-0005-0000-0000-00008F440000}"/>
    <cellStyle name="SAPBEXexcCritical4 3 5" xfId="18298" xr:uid="{00000000-0005-0000-0000-000090440000}"/>
    <cellStyle name="SAPBEXexcCritical4 4" xfId="18299" xr:uid="{00000000-0005-0000-0000-000091440000}"/>
    <cellStyle name="SAPBEXexcCritical4 4 2" xfId="18300" xr:uid="{00000000-0005-0000-0000-000092440000}"/>
    <cellStyle name="SAPBEXexcCritical4 4 2 2" xfId="20256" xr:uid="{00000000-0005-0000-0000-000092440000}"/>
    <cellStyle name="SAPBEXexcCritical4 5" xfId="18301" xr:uid="{00000000-0005-0000-0000-000093440000}"/>
    <cellStyle name="SAPBEXexcCritical4 5 2" xfId="20257" xr:uid="{00000000-0005-0000-0000-000093440000}"/>
    <cellStyle name="SAPBEXexcCritical4 6" xfId="18302" xr:uid="{00000000-0005-0000-0000-000094440000}"/>
    <cellStyle name="SAPBEXexcCritical4 7" xfId="18280" xr:uid="{00000000-0005-0000-0000-00007E440000}"/>
    <cellStyle name="SAPBEXexcCritical5" xfId="2670" xr:uid="{00000000-0005-0000-0000-0000460A0000}"/>
    <cellStyle name="SAPBEXexcCritical5 2" xfId="2671" xr:uid="{00000000-0005-0000-0000-0000470A0000}"/>
    <cellStyle name="SAPBEXexcCritical5 2 2" xfId="18305" xr:uid="{00000000-0005-0000-0000-000097440000}"/>
    <cellStyle name="SAPBEXexcCritical5 2 2 2" xfId="18306" xr:uid="{00000000-0005-0000-0000-000098440000}"/>
    <cellStyle name="SAPBEXexcCritical5 2 2 3" xfId="18307" xr:uid="{00000000-0005-0000-0000-000099440000}"/>
    <cellStyle name="SAPBEXexcCritical5 2 2 3 2" xfId="20258" xr:uid="{00000000-0005-0000-0000-000099440000}"/>
    <cellStyle name="SAPBEXexcCritical5 2 2 4" xfId="18308" xr:uid="{00000000-0005-0000-0000-00009A440000}"/>
    <cellStyle name="SAPBEXexcCritical5 2 3" xfId="18309" xr:uid="{00000000-0005-0000-0000-00009B440000}"/>
    <cellStyle name="SAPBEXexcCritical5 2 3 2" xfId="18310" xr:uid="{00000000-0005-0000-0000-00009C440000}"/>
    <cellStyle name="SAPBEXexcCritical5 2 3 3" xfId="18311" xr:uid="{00000000-0005-0000-0000-00009D440000}"/>
    <cellStyle name="SAPBEXexcCritical5 2 3 3 2" xfId="20259" xr:uid="{00000000-0005-0000-0000-00009D440000}"/>
    <cellStyle name="SAPBEXexcCritical5 2 3 4" xfId="18312" xr:uid="{00000000-0005-0000-0000-00009E440000}"/>
    <cellStyle name="SAPBEXexcCritical5 2 4" xfId="18313" xr:uid="{00000000-0005-0000-0000-00009F440000}"/>
    <cellStyle name="SAPBEXexcCritical5 2 4 2" xfId="18314" xr:uid="{00000000-0005-0000-0000-0000A0440000}"/>
    <cellStyle name="SAPBEXexcCritical5 2 4 2 2" xfId="20260" xr:uid="{00000000-0005-0000-0000-0000A0440000}"/>
    <cellStyle name="SAPBEXexcCritical5 2 5" xfId="18315" xr:uid="{00000000-0005-0000-0000-0000A1440000}"/>
    <cellStyle name="SAPBEXexcCritical5 2 5 2" xfId="20261" xr:uid="{00000000-0005-0000-0000-0000A1440000}"/>
    <cellStyle name="SAPBEXexcCritical5 2 6" xfId="18316" xr:uid="{00000000-0005-0000-0000-0000A2440000}"/>
    <cellStyle name="SAPBEXexcCritical5 2 7" xfId="18304" xr:uid="{00000000-0005-0000-0000-000096440000}"/>
    <cellStyle name="SAPBEXexcCritical5 3" xfId="18317" xr:uid="{00000000-0005-0000-0000-0000A3440000}"/>
    <cellStyle name="SAPBEXexcCritical5 3 2" xfId="18318" xr:uid="{00000000-0005-0000-0000-0000A4440000}"/>
    <cellStyle name="SAPBEXexcCritical5 3 3" xfId="18319" xr:uid="{00000000-0005-0000-0000-0000A5440000}"/>
    <cellStyle name="SAPBEXexcCritical5 3 3 2" xfId="20262" xr:uid="{00000000-0005-0000-0000-0000A5440000}"/>
    <cellStyle name="SAPBEXexcCritical5 3 4" xfId="18320" xr:uid="{00000000-0005-0000-0000-0000A6440000}"/>
    <cellStyle name="SAPBEXexcCritical5 3 4 2" xfId="20263" xr:uid="{00000000-0005-0000-0000-0000A6440000}"/>
    <cellStyle name="SAPBEXexcCritical5 3 5" xfId="18321" xr:uid="{00000000-0005-0000-0000-0000A7440000}"/>
    <cellStyle name="SAPBEXexcCritical5 4" xfId="18322" xr:uid="{00000000-0005-0000-0000-0000A8440000}"/>
    <cellStyle name="SAPBEXexcCritical5 4 2" xfId="18323" xr:uid="{00000000-0005-0000-0000-0000A9440000}"/>
    <cellStyle name="SAPBEXexcCritical5 4 2 2" xfId="20264" xr:uid="{00000000-0005-0000-0000-0000A9440000}"/>
    <cellStyle name="SAPBEXexcCritical5 5" xfId="18324" xr:uid="{00000000-0005-0000-0000-0000AA440000}"/>
    <cellStyle name="SAPBEXexcCritical5 5 2" xfId="20265" xr:uid="{00000000-0005-0000-0000-0000AA440000}"/>
    <cellStyle name="SAPBEXexcCritical5 6" xfId="18325" xr:uid="{00000000-0005-0000-0000-0000AB440000}"/>
    <cellStyle name="SAPBEXexcCritical5 7" xfId="18303" xr:uid="{00000000-0005-0000-0000-000095440000}"/>
    <cellStyle name="SAPBEXexcCritical6" xfId="2672" xr:uid="{00000000-0005-0000-0000-0000480A0000}"/>
    <cellStyle name="SAPBEXexcCritical6 2" xfId="2673" xr:uid="{00000000-0005-0000-0000-0000490A0000}"/>
    <cellStyle name="SAPBEXexcCritical6 2 2" xfId="18328" xr:uid="{00000000-0005-0000-0000-0000AE440000}"/>
    <cellStyle name="SAPBEXexcCritical6 2 2 2" xfId="18329" xr:uid="{00000000-0005-0000-0000-0000AF440000}"/>
    <cellStyle name="SAPBEXexcCritical6 2 2 3" xfId="18330" xr:uid="{00000000-0005-0000-0000-0000B0440000}"/>
    <cellStyle name="SAPBEXexcCritical6 2 2 3 2" xfId="20266" xr:uid="{00000000-0005-0000-0000-0000B0440000}"/>
    <cellStyle name="SAPBEXexcCritical6 2 2 4" xfId="18331" xr:uid="{00000000-0005-0000-0000-0000B1440000}"/>
    <cellStyle name="SAPBEXexcCritical6 2 3" xfId="18332" xr:uid="{00000000-0005-0000-0000-0000B2440000}"/>
    <cellStyle name="SAPBEXexcCritical6 2 3 2" xfId="18333" xr:uid="{00000000-0005-0000-0000-0000B3440000}"/>
    <cellStyle name="SAPBEXexcCritical6 2 3 3" xfId="18334" xr:uid="{00000000-0005-0000-0000-0000B4440000}"/>
    <cellStyle name="SAPBEXexcCritical6 2 3 3 2" xfId="20267" xr:uid="{00000000-0005-0000-0000-0000B4440000}"/>
    <cellStyle name="SAPBEXexcCritical6 2 3 4" xfId="18335" xr:uid="{00000000-0005-0000-0000-0000B5440000}"/>
    <cellStyle name="SAPBEXexcCritical6 2 4" xfId="18336" xr:uid="{00000000-0005-0000-0000-0000B6440000}"/>
    <cellStyle name="SAPBEXexcCritical6 2 4 2" xfId="18337" xr:uid="{00000000-0005-0000-0000-0000B7440000}"/>
    <cellStyle name="SAPBEXexcCritical6 2 4 2 2" xfId="20268" xr:uid="{00000000-0005-0000-0000-0000B7440000}"/>
    <cellStyle name="SAPBEXexcCritical6 2 5" xfId="18338" xr:uid="{00000000-0005-0000-0000-0000B8440000}"/>
    <cellStyle name="SAPBEXexcCritical6 2 5 2" xfId="20269" xr:uid="{00000000-0005-0000-0000-0000B8440000}"/>
    <cellStyle name="SAPBEXexcCritical6 2 6" xfId="18339" xr:uid="{00000000-0005-0000-0000-0000B9440000}"/>
    <cellStyle name="SAPBEXexcCritical6 2 7" xfId="18327" xr:uid="{00000000-0005-0000-0000-0000AD440000}"/>
    <cellStyle name="SAPBEXexcCritical6 3" xfId="18340" xr:uid="{00000000-0005-0000-0000-0000BA440000}"/>
    <cellStyle name="SAPBEXexcCritical6 3 2" xfId="18341" xr:uid="{00000000-0005-0000-0000-0000BB440000}"/>
    <cellStyle name="SAPBEXexcCritical6 3 3" xfId="18342" xr:uid="{00000000-0005-0000-0000-0000BC440000}"/>
    <cellStyle name="SAPBEXexcCritical6 3 3 2" xfId="20270" xr:uid="{00000000-0005-0000-0000-0000BC440000}"/>
    <cellStyle name="SAPBEXexcCritical6 3 4" xfId="18343" xr:uid="{00000000-0005-0000-0000-0000BD440000}"/>
    <cellStyle name="SAPBEXexcCritical6 3 4 2" xfId="20271" xr:uid="{00000000-0005-0000-0000-0000BD440000}"/>
    <cellStyle name="SAPBEXexcCritical6 3 5" xfId="18344" xr:uid="{00000000-0005-0000-0000-0000BE440000}"/>
    <cellStyle name="SAPBEXexcCritical6 4" xfId="18345" xr:uid="{00000000-0005-0000-0000-0000BF440000}"/>
    <cellStyle name="SAPBEXexcCritical6 4 2" xfId="18346" xr:uid="{00000000-0005-0000-0000-0000C0440000}"/>
    <cellStyle name="SAPBEXexcCritical6 4 2 2" xfId="20272" xr:uid="{00000000-0005-0000-0000-0000C0440000}"/>
    <cellStyle name="SAPBEXexcCritical6 5" xfId="18347" xr:uid="{00000000-0005-0000-0000-0000C1440000}"/>
    <cellStyle name="SAPBEXexcCritical6 5 2" xfId="20273" xr:uid="{00000000-0005-0000-0000-0000C1440000}"/>
    <cellStyle name="SAPBEXexcCritical6 6" xfId="18348" xr:uid="{00000000-0005-0000-0000-0000C2440000}"/>
    <cellStyle name="SAPBEXexcCritical6 7" xfId="18326" xr:uid="{00000000-0005-0000-0000-0000AC440000}"/>
    <cellStyle name="SAPBEXexcGood1" xfId="2674" xr:uid="{00000000-0005-0000-0000-00004A0A0000}"/>
    <cellStyle name="SAPBEXexcGood1 2" xfId="2675" xr:uid="{00000000-0005-0000-0000-00004B0A0000}"/>
    <cellStyle name="SAPBEXexcGood1 2 2" xfId="18351" xr:uid="{00000000-0005-0000-0000-0000C5440000}"/>
    <cellStyle name="SAPBEXexcGood1 2 2 2" xfId="18352" xr:uid="{00000000-0005-0000-0000-0000C6440000}"/>
    <cellStyle name="SAPBEXexcGood1 2 2 3" xfId="18353" xr:uid="{00000000-0005-0000-0000-0000C7440000}"/>
    <cellStyle name="SAPBEXexcGood1 2 2 3 2" xfId="20274" xr:uid="{00000000-0005-0000-0000-0000C7440000}"/>
    <cellStyle name="SAPBEXexcGood1 2 2 4" xfId="18354" xr:uid="{00000000-0005-0000-0000-0000C8440000}"/>
    <cellStyle name="SAPBEXexcGood1 2 3" xfId="18355" xr:uid="{00000000-0005-0000-0000-0000C9440000}"/>
    <cellStyle name="SAPBEXexcGood1 2 3 2" xfId="18356" xr:uid="{00000000-0005-0000-0000-0000CA440000}"/>
    <cellStyle name="SAPBEXexcGood1 2 3 3" xfId="18357" xr:uid="{00000000-0005-0000-0000-0000CB440000}"/>
    <cellStyle name="SAPBEXexcGood1 2 3 3 2" xfId="20275" xr:uid="{00000000-0005-0000-0000-0000CB440000}"/>
    <cellStyle name="SAPBEXexcGood1 2 3 4" xfId="18358" xr:uid="{00000000-0005-0000-0000-0000CC440000}"/>
    <cellStyle name="SAPBEXexcGood1 2 4" xfId="18359" xr:uid="{00000000-0005-0000-0000-0000CD440000}"/>
    <cellStyle name="SAPBEXexcGood1 2 4 2" xfId="18360" xr:uid="{00000000-0005-0000-0000-0000CE440000}"/>
    <cellStyle name="SAPBEXexcGood1 2 4 2 2" xfId="20276" xr:uid="{00000000-0005-0000-0000-0000CE440000}"/>
    <cellStyle name="SAPBEXexcGood1 2 5" xfId="18361" xr:uid="{00000000-0005-0000-0000-0000CF440000}"/>
    <cellStyle name="SAPBEXexcGood1 2 5 2" xfId="20277" xr:uid="{00000000-0005-0000-0000-0000CF440000}"/>
    <cellStyle name="SAPBEXexcGood1 2 6" xfId="18362" xr:uid="{00000000-0005-0000-0000-0000D0440000}"/>
    <cellStyle name="SAPBEXexcGood1 2 7" xfId="18350" xr:uid="{00000000-0005-0000-0000-0000C4440000}"/>
    <cellStyle name="SAPBEXexcGood1 3" xfId="18363" xr:uid="{00000000-0005-0000-0000-0000D1440000}"/>
    <cellStyle name="SAPBEXexcGood1 3 2" xfId="18364" xr:uid="{00000000-0005-0000-0000-0000D2440000}"/>
    <cellStyle name="SAPBEXexcGood1 3 3" xfId="18365" xr:uid="{00000000-0005-0000-0000-0000D3440000}"/>
    <cellStyle name="SAPBEXexcGood1 3 3 2" xfId="20278" xr:uid="{00000000-0005-0000-0000-0000D3440000}"/>
    <cellStyle name="SAPBEXexcGood1 3 4" xfId="18366" xr:uid="{00000000-0005-0000-0000-0000D4440000}"/>
    <cellStyle name="SAPBEXexcGood1 3 4 2" xfId="20279" xr:uid="{00000000-0005-0000-0000-0000D4440000}"/>
    <cellStyle name="SAPBEXexcGood1 3 5" xfId="18367" xr:uid="{00000000-0005-0000-0000-0000D5440000}"/>
    <cellStyle name="SAPBEXexcGood1 4" xfId="18368" xr:uid="{00000000-0005-0000-0000-0000D6440000}"/>
    <cellStyle name="SAPBEXexcGood1 4 2" xfId="18369" xr:uid="{00000000-0005-0000-0000-0000D7440000}"/>
    <cellStyle name="SAPBEXexcGood1 4 2 2" xfId="20280" xr:uid="{00000000-0005-0000-0000-0000D7440000}"/>
    <cellStyle name="SAPBEXexcGood1 5" xfId="18370" xr:uid="{00000000-0005-0000-0000-0000D8440000}"/>
    <cellStyle name="SAPBEXexcGood1 5 2" xfId="20281" xr:uid="{00000000-0005-0000-0000-0000D8440000}"/>
    <cellStyle name="SAPBEXexcGood1 6" xfId="18371" xr:uid="{00000000-0005-0000-0000-0000D9440000}"/>
    <cellStyle name="SAPBEXexcGood1 7" xfId="18349" xr:uid="{00000000-0005-0000-0000-0000C3440000}"/>
    <cellStyle name="SAPBEXexcGood2" xfId="2676" xr:uid="{00000000-0005-0000-0000-00004C0A0000}"/>
    <cellStyle name="SAPBEXexcGood2 2" xfId="2677" xr:uid="{00000000-0005-0000-0000-00004D0A0000}"/>
    <cellStyle name="SAPBEXexcGood2 2 2" xfId="18374" xr:uid="{00000000-0005-0000-0000-0000DC440000}"/>
    <cellStyle name="SAPBEXexcGood2 2 2 2" xfId="18375" xr:uid="{00000000-0005-0000-0000-0000DD440000}"/>
    <cellStyle name="SAPBEXexcGood2 2 2 3" xfId="18376" xr:uid="{00000000-0005-0000-0000-0000DE440000}"/>
    <cellStyle name="SAPBEXexcGood2 2 2 3 2" xfId="20282" xr:uid="{00000000-0005-0000-0000-0000DE440000}"/>
    <cellStyle name="SAPBEXexcGood2 2 2 4" xfId="18377" xr:uid="{00000000-0005-0000-0000-0000DF440000}"/>
    <cellStyle name="SAPBEXexcGood2 2 3" xfId="18378" xr:uid="{00000000-0005-0000-0000-0000E0440000}"/>
    <cellStyle name="SAPBEXexcGood2 2 3 2" xfId="18379" xr:uid="{00000000-0005-0000-0000-0000E1440000}"/>
    <cellStyle name="SAPBEXexcGood2 2 3 3" xfId="18380" xr:uid="{00000000-0005-0000-0000-0000E2440000}"/>
    <cellStyle name="SAPBEXexcGood2 2 3 3 2" xfId="20283" xr:uid="{00000000-0005-0000-0000-0000E2440000}"/>
    <cellStyle name="SAPBEXexcGood2 2 3 4" xfId="18381" xr:uid="{00000000-0005-0000-0000-0000E3440000}"/>
    <cellStyle name="SAPBEXexcGood2 2 4" xfId="18382" xr:uid="{00000000-0005-0000-0000-0000E4440000}"/>
    <cellStyle name="SAPBEXexcGood2 2 4 2" xfId="18383" xr:uid="{00000000-0005-0000-0000-0000E5440000}"/>
    <cellStyle name="SAPBEXexcGood2 2 4 2 2" xfId="20284" xr:uid="{00000000-0005-0000-0000-0000E5440000}"/>
    <cellStyle name="SAPBEXexcGood2 2 5" xfId="18384" xr:uid="{00000000-0005-0000-0000-0000E6440000}"/>
    <cellStyle name="SAPBEXexcGood2 2 5 2" xfId="20285" xr:uid="{00000000-0005-0000-0000-0000E6440000}"/>
    <cellStyle name="SAPBEXexcGood2 2 6" xfId="18385" xr:uid="{00000000-0005-0000-0000-0000E7440000}"/>
    <cellStyle name="SAPBEXexcGood2 2 7" xfId="18373" xr:uid="{00000000-0005-0000-0000-0000DB440000}"/>
    <cellStyle name="SAPBEXexcGood2 3" xfId="18386" xr:uid="{00000000-0005-0000-0000-0000E8440000}"/>
    <cellStyle name="SAPBEXexcGood2 3 2" xfId="18387" xr:uid="{00000000-0005-0000-0000-0000E9440000}"/>
    <cellStyle name="SAPBEXexcGood2 3 3" xfId="18388" xr:uid="{00000000-0005-0000-0000-0000EA440000}"/>
    <cellStyle name="SAPBEXexcGood2 3 3 2" xfId="20286" xr:uid="{00000000-0005-0000-0000-0000EA440000}"/>
    <cellStyle name="SAPBEXexcGood2 3 4" xfId="18389" xr:uid="{00000000-0005-0000-0000-0000EB440000}"/>
    <cellStyle name="SAPBEXexcGood2 3 4 2" xfId="20287" xr:uid="{00000000-0005-0000-0000-0000EB440000}"/>
    <cellStyle name="SAPBEXexcGood2 3 5" xfId="18390" xr:uid="{00000000-0005-0000-0000-0000EC440000}"/>
    <cellStyle name="SAPBEXexcGood2 4" xfId="18391" xr:uid="{00000000-0005-0000-0000-0000ED440000}"/>
    <cellStyle name="SAPBEXexcGood2 4 2" xfId="18392" xr:uid="{00000000-0005-0000-0000-0000EE440000}"/>
    <cellStyle name="SAPBEXexcGood2 4 2 2" xfId="20288" xr:uid="{00000000-0005-0000-0000-0000EE440000}"/>
    <cellStyle name="SAPBEXexcGood2 5" xfId="18393" xr:uid="{00000000-0005-0000-0000-0000EF440000}"/>
    <cellStyle name="SAPBEXexcGood2 5 2" xfId="20289" xr:uid="{00000000-0005-0000-0000-0000EF440000}"/>
    <cellStyle name="SAPBEXexcGood2 6" xfId="18394" xr:uid="{00000000-0005-0000-0000-0000F0440000}"/>
    <cellStyle name="SAPBEXexcGood2 7" xfId="18372" xr:uid="{00000000-0005-0000-0000-0000DA440000}"/>
    <cellStyle name="SAPBEXexcGood3" xfId="2678" xr:uid="{00000000-0005-0000-0000-00004E0A0000}"/>
    <cellStyle name="SAPBEXexcGood3 2" xfId="2679" xr:uid="{00000000-0005-0000-0000-00004F0A0000}"/>
    <cellStyle name="SAPBEXexcGood3 2 2" xfId="18397" xr:uid="{00000000-0005-0000-0000-0000F3440000}"/>
    <cellStyle name="SAPBEXexcGood3 2 2 2" xfId="18398" xr:uid="{00000000-0005-0000-0000-0000F4440000}"/>
    <cellStyle name="SAPBEXexcGood3 2 2 3" xfId="18399" xr:uid="{00000000-0005-0000-0000-0000F5440000}"/>
    <cellStyle name="SAPBEXexcGood3 2 2 3 2" xfId="20290" xr:uid="{00000000-0005-0000-0000-0000F5440000}"/>
    <cellStyle name="SAPBEXexcGood3 2 2 4" xfId="18400" xr:uid="{00000000-0005-0000-0000-0000F6440000}"/>
    <cellStyle name="SAPBEXexcGood3 2 3" xfId="18401" xr:uid="{00000000-0005-0000-0000-0000F7440000}"/>
    <cellStyle name="SAPBEXexcGood3 2 3 2" xfId="18402" xr:uid="{00000000-0005-0000-0000-0000F8440000}"/>
    <cellStyle name="SAPBEXexcGood3 2 3 3" xfId="18403" xr:uid="{00000000-0005-0000-0000-0000F9440000}"/>
    <cellStyle name="SAPBEXexcGood3 2 3 3 2" xfId="20291" xr:uid="{00000000-0005-0000-0000-0000F9440000}"/>
    <cellStyle name="SAPBEXexcGood3 2 3 4" xfId="18404" xr:uid="{00000000-0005-0000-0000-0000FA440000}"/>
    <cellStyle name="SAPBEXexcGood3 2 4" xfId="18405" xr:uid="{00000000-0005-0000-0000-0000FB440000}"/>
    <cellStyle name="SAPBEXexcGood3 2 4 2" xfId="18406" xr:uid="{00000000-0005-0000-0000-0000FC440000}"/>
    <cellStyle name="SAPBEXexcGood3 2 4 2 2" xfId="20292" xr:uid="{00000000-0005-0000-0000-0000FC440000}"/>
    <cellStyle name="SAPBEXexcGood3 2 5" xfId="18407" xr:uid="{00000000-0005-0000-0000-0000FD440000}"/>
    <cellStyle name="SAPBEXexcGood3 2 5 2" xfId="20293" xr:uid="{00000000-0005-0000-0000-0000FD440000}"/>
    <cellStyle name="SAPBEXexcGood3 2 6" xfId="18408" xr:uid="{00000000-0005-0000-0000-0000FE440000}"/>
    <cellStyle name="SAPBEXexcGood3 2 7" xfId="18396" xr:uid="{00000000-0005-0000-0000-0000F2440000}"/>
    <cellStyle name="SAPBEXexcGood3 3" xfId="18409" xr:uid="{00000000-0005-0000-0000-0000FF440000}"/>
    <cellStyle name="SAPBEXexcGood3 3 2" xfId="18410" xr:uid="{00000000-0005-0000-0000-000000450000}"/>
    <cellStyle name="SAPBEXexcGood3 3 3" xfId="18411" xr:uid="{00000000-0005-0000-0000-000001450000}"/>
    <cellStyle name="SAPBEXexcGood3 3 3 2" xfId="20294" xr:uid="{00000000-0005-0000-0000-000001450000}"/>
    <cellStyle name="SAPBEXexcGood3 3 4" xfId="18412" xr:uid="{00000000-0005-0000-0000-000002450000}"/>
    <cellStyle name="SAPBEXexcGood3 3 4 2" xfId="20295" xr:uid="{00000000-0005-0000-0000-000002450000}"/>
    <cellStyle name="SAPBEXexcGood3 3 5" xfId="18413" xr:uid="{00000000-0005-0000-0000-000003450000}"/>
    <cellStyle name="SAPBEXexcGood3 4" xfId="18414" xr:uid="{00000000-0005-0000-0000-000004450000}"/>
    <cellStyle name="SAPBEXexcGood3 4 2" xfId="18415" xr:uid="{00000000-0005-0000-0000-000005450000}"/>
    <cellStyle name="SAPBEXexcGood3 4 2 2" xfId="20296" xr:uid="{00000000-0005-0000-0000-000005450000}"/>
    <cellStyle name="SAPBEXexcGood3 5" xfId="18416" xr:uid="{00000000-0005-0000-0000-000006450000}"/>
    <cellStyle name="SAPBEXexcGood3 5 2" xfId="20297" xr:uid="{00000000-0005-0000-0000-000006450000}"/>
    <cellStyle name="SAPBEXexcGood3 6" xfId="18417" xr:uid="{00000000-0005-0000-0000-000007450000}"/>
    <cellStyle name="SAPBEXexcGood3 7" xfId="18395" xr:uid="{00000000-0005-0000-0000-0000F1440000}"/>
    <cellStyle name="SAPBEXfilterDrill" xfId="2680" xr:uid="{00000000-0005-0000-0000-0000500A0000}"/>
    <cellStyle name="SAPBEXfilterDrill 2" xfId="2899" xr:uid="{00000000-0005-0000-0000-0000510A0000}"/>
    <cellStyle name="SAPBEXfilterDrill 2 2" xfId="18420" xr:uid="{00000000-0005-0000-0000-00000A450000}"/>
    <cellStyle name="SAPBEXfilterDrill 2 2 2" xfId="18421" xr:uid="{00000000-0005-0000-0000-00000B450000}"/>
    <cellStyle name="SAPBEXfilterDrill 2 2 3" xfId="18422" xr:uid="{00000000-0005-0000-0000-00000C450000}"/>
    <cellStyle name="SAPBEXfilterDrill 2 2 3 2" xfId="20298" xr:uid="{00000000-0005-0000-0000-00000C450000}"/>
    <cellStyle name="SAPBEXfilterDrill 2 2 4" xfId="18423" xr:uid="{00000000-0005-0000-0000-00000D450000}"/>
    <cellStyle name="SAPBEXfilterDrill 2 3" xfId="18424" xr:uid="{00000000-0005-0000-0000-00000E450000}"/>
    <cellStyle name="SAPBEXfilterDrill 2 3 2" xfId="18425" xr:uid="{00000000-0005-0000-0000-00000F450000}"/>
    <cellStyle name="SAPBEXfilterDrill 2 3 3" xfId="18426" xr:uid="{00000000-0005-0000-0000-000010450000}"/>
    <cellStyle name="SAPBEXfilterDrill 2 3 3 2" xfId="20299" xr:uid="{00000000-0005-0000-0000-000010450000}"/>
    <cellStyle name="SAPBEXfilterDrill 2 3 4" xfId="18427" xr:uid="{00000000-0005-0000-0000-000011450000}"/>
    <cellStyle name="SAPBEXfilterDrill 2 4" xfId="18428" xr:uid="{00000000-0005-0000-0000-000012450000}"/>
    <cellStyle name="SAPBEXfilterDrill 2 4 2" xfId="18429" xr:uid="{00000000-0005-0000-0000-000013450000}"/>
    <cellStyle name="SAPBEXfilterDrill 2 4 2 2" xfId="20300" xr:uid="{00000000-0005-0000-0000-000013450000}"/>
    <cellStyle name="SAPBEXfilterDrill 2 5" xfId="18430" xr:uid="{00000000-0005-0000-0000-000014450000}"/>
    <cellStyle name="SAPBEXfilterDrill 2 5 2" xfId="20301" xr:uid="{00000000-0005-0000-0000-000014450000}"/>
    <cellStyle name="SAPBEXfilterDrill 2 6" xfId="18431" xr:uid="{00000000-0005-0000-0000-000015450000}"/>
    <cellStyle name="SAPBEXfilterDrill 2 7" xfId="18419" xr:uid="{00000000-0005-0000-0000-000009450000}"/>
    <cellStyle name="SAPBEXfilterDrill 3" xfId="18432" xr:uid="{00000000-0005-0000-0000-000016450000}"/>
    <cellStyle name="SAPBEXfilterDrill 3 2" xfId="18433" xr:uid="{00000000-0005-0000-0000-000017450000}"/>
    <cellStyle name="SAPBEXfilterDrill 3 3" xfId="18434" xr:uid="{00000000-0005-0000-0000-000018450000}"/>
    <cellStyle name="SAPBEXfilterDrill 3 3 2" xfId="20302" xr:uid="{00000000-0005-0000-0000-000018450000}"/>
    <cellStyle name="SAPBEXfilterDrill 3 4" xfId="18435" xr:uid="{00000000-0005-0000-0000-000019450000}"/>
    <cellStyle name="SAPBEXfilterDrill 3 4 2" xfId="20303" xr:uid="{00000000-0005-0000-0000-000019450000}"/>
    <cellStyle name="SAPBEXfilterDrill 3 5" xfId="18436" xr:uid="{00000000-0005-0000-0000-00001A450000}"/>
    <cellStyle name="SAPBEXfilterDrill 4" xfId="18437" xr:uid="{00000000-0005-0000-0000-00001B450000}"/>
    <cellStyle name="SAPBEXfilterDrill 4 2" xfId="18438" xr:uid="{00000000-0005-0000-0000-00001C450000}"/>
    <cellStyle name="SAPBEXfilterDrill 4 2 2" xfId="20304" xr:uid="{00000000-0005-0000-0000-00001C450000}"/>
    <cellStyle name="SAPBEXfilterDrill 5" xfId="18439" xr:uid="{00000000-0005-0000-0000-00001D450000}"/>
    <cellStyle name="SAPBEXfilterDrill 6" xfId="18440" xr:uid="{00000000-0005-0000-0000-00001E450000}"/>
    <cellStyle name="SAPBEXfilterDrill 7" xfId="18418" xr:uid="{00000000-0005-0000-0000-000008450000}"/>
    <cellStyle name="SAPBEXfilterItem" xfId="2681" xr:uid="{00000000-0005-0000-0000-0000520A0000}"/>
    <cellStyle name="SAPBEXfilterItem 2" xfId="2900" xr:uid="{00000000-0005-0000-0000-0000530A0000}"/>
    <cellStyle name="SAPBEXfilterItem 2 2" xfId="18443" xr:uid="{00000000-0005-0000-0000-000021450000}"/>
    <cellStyle name="SAPBEXfilterItem 2 2 2" xfId="18444" xr:uid="{00000000-0005-0000-0000-000022450000}"/>
    <cellStyle name="SAPBEXfilterItem 2 2 2 2" xfId="20305" xr:uid="{00000000-0005-0000-0000-000022450000}"/>
    <cellStyle name="SAPBEXfilterItem 2 3" xfId="18445" xr:uid="{00000000-0005-0000-0000-000023450000}"/>
    <cellStyle name="SAPBEXfilterItem 2 3 2" xfId="20306" xr:uid="{00000000-0005-0000-0000-000023450000}"/>
    <cellStyle name="SAPBEXfilterItem 2 4" xfId="18446" xr:uid="{00000000-0005-0000-0000-000024450000}"/>
    <cellStyle name="SAPBEXfilterItem 2 5" xfId="18442" xr:uid="{00000000-0005-0000-0000-000020450000}"/>
    <cellStyle name="SAPBEXfilterItem 3" xfId="18447" xr:uid="{00000000-0005-0000-0000-000025450000}"/>
    <cellStyle name="SAPBEXfilterItem 3 2" xfId="18448" xr:uid="{00000000-0005-0000-0000-000026450000}"/>
    <cellStyle name="SAPBEXfilterItem 3 3" xfId="18449" xr:uid="{00000000-0005-0000-0000-000027450000}"/>
    <cellStyle name="SAPBEXfilterItem 3 3 2" xfId="20307" xr:uid="{00000000-0005-0000-0000-000027450000}"/>
    <cellStyle name="SAPBEXfilterItem 3 4" xfId="18450" xr:uid="{00000000-0005-0000-0000-000028450000}"/>
    <cellStyle name="SAPBEXfilterItem 3 4 2" xfId="20308" xr:uid="{00000000-0005-0000-0000-000028450000}"/>
    <cellStyle name="SAPBEXfilterItem 3 5" xfId="18451" xr:uid="{00000000-0005-0000-0000-000029450000}"/>
    <cellStyle name="SAPBEXfilterItem 4" xfId="18452" xr:uid="{00000000-0005-0000-0000-00002A450000}"/>
    <cellStyle name="SAPBEXfilterItem 4 2" xfId="18453" xr:uid="{00000000-0005-0000-0000-00002B450000}"/>
    <cellStyle name="SAPBEXfilterItem 4 2 2" xfId="20309" xr:uid="{00000000-0005-0000-0000-00002B450000}"/>
    <cellStyle name="SAPBEXfilterItem 5" xfId="18454" xr:uid="{00000000-0005-0000-0000-00002C450000}"/>
    <cellStyle name="SAPBEXfilterItem 6" xfId="18455" xr:uid="{00000000-0005-0000-0000-00002D450000}"/>
    <cellStyle name="SAPBEXfilterItem 7" xfId="18441" xr:uid="{00000000-0005-0000-0000-00001F450000}"/>
    <cellStyle name="SAPBEXfilterText" xfId="2682" xr:uid="{00000000-0005-0000-0000-0000540A0000}"/>
    <cellStyle name="SAPBEXfilterText 2" xfId="18457" xr:uid="{00000000-0005-0000-0000-00002F450000}"/>
    <cellStyle name="SAPBEXfilterText 2 2" xfId="18458" xr:uid="{00000000-0005-0000-0000-000030450000}"/>
    <cellStyle name="SAPBEXfilterText 2 2 2" xfId="18459" xr:uid="{00000000-0005-0000-0000-000031450000}"/>
    <cellStyle name="SAPBEXfilterText 2 2 2 2" xfId="20310" xr:uid="{00000000-0005-0000-0000-000031450000}"/>
    <cellStyle name="SAPBEXfilterText 2 3" xfId="18460" xr:uid="{00000000-0005-0000-0000-000032450000}"/>
    <cellStyle name="SAPBEXfilterText 2 3 2" xfId="20311" xr:uid="{00000000-0005-0000-0000-000032450000}"/>
    <cellStyle name="SAPBEXfilterText 2 4" xfId="18461" xr:uid="{00000000-0005-0000-0000-000033450000}"/>
    <cellStyle name="SAPBEXfilterText 3" xfId="18462" xr:uid="{00000000-0005-0000-0000-000034450000}"/>
    <cellStyle name="SAPBEXfilterText 3 2" xfId="18463" xr:uid="{00000000-0005-0000-0000-000035450000}"/>
    <cellStyle name="SAPBEXfilterText 4" xfId="18464" xr:uid="{00000000-0005-0000-0000-000036450000}"/>
    <cellStyle name="SAPBEXfilterText 5" xfId="18465" xr:uid="{00000000-0005-0000-0000-000037450000}"/>
    <cellStyle name="SAPBEXfilterText 6" xfId="18466" xr:uid="{00000000-0005-0000-0000-000038450000}"/>
    <cellStyle name="SAPBEXfilterText 7" xfId="18456" xr:uid="{00000000-0005-0000-0000-00002E450000}"/>
    <cellStyle name="SAPBEXformats" xfId="2683" xr:uid="{00000000-0005-0000-0000-0000550A0000}"/>
    <cellStyle name="SAPBEXformats 2" xfId="2684" xr:uid="{00000000-0005-0000-0000-0000560A0000}"/>
    <cellStyle name="SAPBEXformats 2 2" xfId="18469" xr:uid="{00000000-0005-0000-0000-00003B450000}"/>
    <cellStyle name="SAPBEXformats 2 2 2" xfId="18470" xr:uid="{00000000-0005-0000-0000-00003C450000}"/>
    <cellStyle name="SAPBEXformats 2 2 3" xfId="18471" xr:uid="{00000000-0005-0000-0000-00003D450000}"/>
    <cellStyle name="SAPBEXformats 2 2 3 2" xfId="20312" xr:uid="{00000000-0005-0000-0000-00003D450000}"/>
    <cellStyle name="SAPBEXformats 2 2 4" xfId="18472" xr:uid="{00000000-0005-0000-0000-00003E450000}"/>
    <cellStyle name="SAPBEXformats 2 3" xfId="18473" xr:uid="{00000000-0005-0000-0000-00003F450000}"/>
    <cellStyle name="SAPBEXformats 2 3 2" xfId="18474" xr:uid="{00000000-0005-0000-0000-000040450000}"/>
    <cellStyle name="SAPBEXformats 2 3 3" xfId="18475" xr:uid="{00000000-0005-0000-0000-000041450000}"/>
    <cellStyle name="SAPBEXformats 2 3 3 2" xfId="20313" xr:uid="{00000000-0005-0000-0000-000041450000}"/>
    <cellStyle name="SAPBEXformats 2 3 4" xfId="18476" xr:uid="{00000000-0005-0000-0000-000042450000}"/>
    <cellStyle name="SAPBEXformats 2 4" xfId="18477" xr:uid="{00000000-0005-0000-0000-000043450000}"/>
    <cellStyle name="SAPBEXformats 2 4 2" xfId="18478" xr:uid="{00000000-0005-0000-0000-000044450000}"/>
    <cellStyle name="SAPBEXformats 2 4 2 2" xfId="20314" xr:uid="{00000000-0005-0000-0000-000044450000}"/>
    <cellStyle name="SAPBEXformats 2 5" xfId="18479" xr:uid="{00000000-0005-0000-0000-000045450000}"/>
    <cellStyle name="SAPBEXformats 2 5 2" xfId="20315" xr:uid="{00000000-0005-0000-0000-000045450000}"/>
    <cellStyle name="SAPBEXformats 2 6" xfId="18480" xr:uid="{00000000-0005-0000-0000-000046450000}"/>
    <cellStyle name="SAPBEXformats 2 7" xfId="18468" xr:uid="{00000000-0005-0000-0000-00003A450000}"/>
    <cellStyle name="SAPBEXformats 3" xfId="18481" xr:uid="{00000000-0005-0000-0000-000047450000}"/>
    <cellStyle name="SAPBEXformats 3 2" xfId="18482" xr:uid="{00000000-0005-0000-0000-000048450000}"/>
    <cellStyle name="SAPBEXformats 3 2 2" xfId="18483" xr:uid="{00000000-0005-0000-0000-000049450000}"/>
    <cellStyle name="SAPBEXformats 3 2 2 2" xfId="20316" xr:uid="{00000000-0005-0000-0000-000049450000}"/>
    <cellStyle name="SAPBEXformats 3 3" xfId="18484" xr:uid="{00000000-0005-0000-0000-00004A450000}"/>
    <cellStyle name="SAPBEXformats 3 3 2" xfId="18485" xr:uid="{00000000-0005-0000-0000-00004B450000}"/>
    <cellStyle name="SAPBEXformats 3 3 2 2" xfId="20318" xr:uid="{00000000-0005-0000-0000-00004B450000}"/>
    <cellStyle name="SAPBEXformats 3 3 3" xfId="20317" xr:uid="{00000000-0005-0000-0000-00004A450000}"/>
    <cellStyle name="SAPBEXformats 3 4" xfId="18486" xr:uid="{00000000-0005-0000-0000-00004C450000}"/>
    <cellStyle name="SAPBEXformats 3 4 2" xfId="20319" xr:uid="{00000000-0005-0000-0000-00004C450000}"/>
    <cellStyle name="SAPBEXformats 3 5" xfId="18487" xr:uid="{00000000-0005-0000-0000-00004D450000}"/>
    <cellStyle name="SAPBEXformats 4" xfId="18488" xr:uid="{00000000-0005-0000-0000-00004E450000}"/>
    <cellStyle name="SAPBEXformats 4 2" xfId="18489" xr:uid="{00000000-0005-0000-0000-00004F450000}"/>
    <cellStyle name="SAPBEXformats 4 2 2" xfId="20320" xr:uid="{00000000-0005-0000-0000-00004F450000}"/>
    <cellStyle name="SAPBEXformats 5" xfId="18490" xr:uid="{00000000-0005-0000-0000-000050450000}"/>
    <cellStyle name="SAPBEXformats 5 2" xfId="18491" xr:uid="{00000000-0005-0000-0000-000051450000}"/>
    <cellStyle name="SAPBEXformats 5 2 2" xfId="20322" xr:uid="{00000000-0005-0000-0000-000051450000}"/>
    <cellStyle name="SAPBEXformats 5 3" xfId="20321" xr:uid="{00000000-0005-0000-0000-000050450000}"/>
    <cellStyle name="SAPBEXformats 6" xfId="18492" xr:uid="{00000000-0005-0000-0000-000052450000}"/>
    <cellStyle name="SAPBEXformats 7" xfId="18467" xr:uid="{00000000-0005-0000-0000-000039450000}"/>
    <cellStyle name="SAPBEXheaderData" xfId="2685" xr:uid="{00000000-0005-0000-0000-0000570A0000}"/>
    <cellStyle name="SAPBEXheaderData 2" xfId="18494" xr:uid="{00000000-0005-0000-0000-000054450000}"/>
    <cellStyle name="SAPBEXheaderData 2 2" xfId="18495" xr:uid="{00000000-0005-0000-0000-000055450000}"/>
    <cellStyle name="SAPBEXheaderData 3" xfId="18496" xr:uid="{00000000-0005-0000-0000-000056450000}"/>
    <cellStyle name="SAPBEXheaderData 4" xfId="18493" xr:uid="{00000000-0005-0000-0000-000053450000}"/>
    <cellStyle name="SAPBEXheaderItem" xfId="2686" xr:uid="{00000000-0005-0000-0000-0000580A0000}"/>
    <cellStyle name="SAPBEXheaderItem 2" xfId="2687" xr:uid="{00000000-0005-0000-0000-0000590A0000}"/>
    <cellStyle name="SAPBEXheaderItem 2 2" xfId="18499" xr:uid="{00000000-0005-0000-0000-000059450000}"/>
    <cellStyle name="SAPBEXheaderItem 2 2 2" xfId="18500" xr:uid="{00000000-0005-0000-0000-00005A450000}"/>
    <cellStyle name="SAPBEXheaderItem 2 2 3" xfId="18501" xr:uid="{00000000-0005-0000-0000-00005B450000}"/>
    <cellStyle name="SAPBEXheaderItem 2 2 3 2" xfId="20323" xr:uid="{00000000-0005-0000-0000-00005B450000}"/>
    <cellStyle name="SAPBEXheaderItem 2 2 4" xfId="18502" xr:uid="{00000000-0005-0000-0000-00005C450000}"/>
    <cellStyle name="SAPBEXheaderItem 2 3" xfId="18503" xr:uid="{00000000-0005-0000-0000-00005D450000}"/>
    <cellStyle name="SAPBEXheaderItem 2 3 2" xfId="18504" xr:uid="{00000000-0005-0000-0000-00005E450000}"/>
    <cellStyle name="SAPBEXheaderItem 2 3 3" xfId="18505" xr:uid="{00000000-0005-0000-0000-00005F450000}"/>
    <cellStyle name="SAPBEXheaderItem 2 3 3 2" xfId="20324" xr:uid="{00000000-0005-0000-0000-00005F450000}"/>
    <cellStyle name="SAPBEXheaderItem 2 3 4" xfId="18506" xr:uid="{00000000-0005-0000-0000-000060450000}"/>
    <cellStyle name="SAPBEXheaderItem 2 4" xfId="18507" xr:uid="{00000000-0005-0000-0000-000061450000}"/>
    <cellStyle name="SAPBEXheaderItem 2 4 2" xfId="18508" xr:uid="{00000000-0005-0000-0000-000062450000}"/>
    <cellStyle name="SAPBEXheaderItem 2 4 2 2" xfId="18509" xr:uid="{00000000-0005-0000-0000-000063450000}"/>
    <cellStyle name="SAPBEXheaderItem 2 4 3" xfId="18510" xr:uid="{00000000-0005-0000-0000-000064450000}"/>
    <cellStyle name="SAPBEXheaderItem 2 5" xfId="18511" xr:uid="{00000000-0005-0000-0000-000065450000}"/>
    <cellStyle name="SAPBEXheaderItem 2 5 2" xfId="18512" xr:uid="{00000000-0005-0000-0000-000066450000}"/>
    <cellStyle name="SAPBEXheaderItem 2 5 2 2" xfId="20325" xr:uid="{00000000-0005-0000-0000-000066450000}"/>
    <cellStyle name="SAPBEXheaderItem 2 6" xfId="18513" xr:uid="{00000000-0005-0000-0000-000067450000}"/>
    <cellStyle name="SAPBEXheaderItem 2 6 2" xfId="20326" xr:uid="{00000000-0005-0000-0000-000067450000}"/>
    <cellStyle name="SAPBEXheaderItem 2 7" xfId="18514" xr:uid="{00000000-0005-0000-0000-000068450000}"/>
    <cellStyle name="SAPBEXheaderItem 2 8" xfId="18498" xr:uid="{00000000-0005-0000-0000-000058450000}"/>
    <cellStyle name="SAPBEXheaderItem 3" xfId="18515" xr:uid="{00000000-0005-0000-0000-000069450000}"/>
    <cellStyle name="SAPBEXheaderItem 3 2" xfId="18516" xr:uid="{00000000-0005-0000-0000-00006A450000}"/>
    <cellStyle name="SAPBEXheaderItem 3 3" xfId="18517" xr:uid="{00000000-0005-0000-0000-00006B450000}"/>
    <cellStyle name="SAPBEXheaderItem 3 4" xfId="18518" xr:uid="{00000000-0005-0000-0000-00006C450000}"/>
    <cellStyle name="SAPBEXheaderItem 3 4 2" xfId="20327" xr:uid="{00000000-0005-0000-0000-00006C450000}"/>
    <cellStyle name="SAPBEXheaderItem 3 5" xfId="18519" xr:uid="{00000000-0005-0000-0000-00006D450000}"/>
    <cellStyle name="SAPBEXheaderItem 4" xfId="18520" xr:uid="{00000000-0005-0000-0000-00006E450000}"/>
    <cellStyle name="SAPBEXheaderItem 4 2" xfId="18521" xr:uid="{00000000-0005-0000-0000-00006F450000}"/>
    <cellStyle name="SAPBEXheaderItem 4 2 2" xfId="20328" xr:uid="{00000000-0005-0000-0000-00006F450000}"/>
    <cellStyle name="SAPBEXheaderItem 5" xfId="18522" xr:uid="{00000000-0005-0000-0000-000070450000}"/>
    <cellStyle name="SAPBEXheaderItem 6" xfId="18523" xr:uid="{00000000-0005-0000-0000-000071450000}"/>
    <cellStyle name="SAPBEXheaderItem 7" xfId="18497" xr:uid="{00000000-0005-0000-0000-000057450000}"/>
    <cellStyle name="SAPBEXheaderItem_2010-2012 Program Workbook Completed_Incent_V2" xfId="2688" xr:uid="{00000000-0005-0000-0000-00005A0A0000}"/>
    <cellStyle name="SAPBEXheaderText" xfId="2689" xr:uid="{00000000-0005-0000-0000-00005B0A0000}"/>
    <cellStyle name="SAPBEXheaderText 2" xfId="2690" xr:uid="{00000000-0005-0000-0000-00005C0A0000}"/>
    <cellStyle name="SAPBEXheaderText 2 2" xfId="18526" xr:uid="{00000000-0005-0000-0000-000075450000}"/>
    <cellStyle name="SAPBEXheaderText 2 2 2" xfId="18527" xr:uid="{00000000-0005-0000-0000-000076450000}"/>
    <cellStyle name="SAPBEXheaderText 2 2 3" xfId="18528" xr:uid="{00000000-0005-0000-0000-000077450000}"/>
    <cellStyle name="SAPBEXheaderText 2 2 3 2" xfId="20329" xr:uid="{00000000-0005-0000-0000-000077450000}"/>
    <cellStyle name="SAPBEXheaderText 2 2 4" xfId="18529" xr:uid="{00000000-0005-0000-0000-000078450000}"/>
    <cellStyle name="SAPBEXheaderText 2 3" xfId="18530" xr:uid="{00000000-0005-0000-0000-000079450000}"/>
    <cellStyle name="SAPBEXheaderText 2 3 2" xfId="18531" xr:uid="{00000000-0005-0000-0000-00007A450000}"/>
    <cellStyle name="SAPBEXheaderText 2 3 3" xfId="18532" xr:uid="{00000000-0005-0000-0000-00007B450000}"/>
    <cellStyle name="SAPBEXheaderText 2 3 3 2" xfId="20330" xr:uid="{00000000-0005-0000-0000-00007B450000}"/>
    <cellStyle name="SAPBEXheaderText 2 3 4" xfId="18533" xr:uid="{00000000-0005-0000-0000-00007C450000}"/>
    <cellStyle name="SAPBEXheaderText 2 4" xfId="18534" xr:uid="{00000000-0005-0000-0000-00007D450000}"/>
    <cellStyle name="SAPBEXheaderText 2 4 2" xfId="18535" xr:uid="{00000000-0005-0000-0000-00007E450000}"/>
    <cellStyle name="SAPBEXheaderText 2 4 2 2" xfId="18536" xr:uid="{00000000-0005-0000-0000-00007F450000}"/>
    <cellStyle name="SAPBEXheaderText 2 4 3" xfId="18537" xr:uid="{00000000-0005-0000-0000-000080450000}"/>
    <cellStyle name="SAPBEXheaderText 2 5" xfId="18538" xr:uid="{00000000-0005-0000-0000-000081450000}"/>
    <cellStyle name="SAPBEXheaderText 2 5 2" xfId="18539" xr:uid="{00000000-0005-0000-0000-000082450000}"/>
    <cellStyle name="SAPBEXheaderText 2 5 2 2" xfId="20331" xr:uid="{00000000-0005-0000-0000-000082450000}"/>
    <cellStyle name="SAPBEXheaderText 2 6" xfId="18540" xr:uid="{00000000-0005-0000-0000-000083450000}"/>
    <cellStyle name="SAPBEXheaderText 2 6 2" xfId="20332" xr:uid="{00000000-0005-0000-0000-000083450000}"/>
    <cellStyle name="SAPBEXheaderText 2 7" xfId="18541" xr:uid="{00000000-0005-0000-0000-000084450000}"/>
    <cellStyle name="SAPBEXheaderText 2 8" xfId="18525" xr:uid="{00000000-0005-0000-0000-000074450000}"/>
    <cellStyle name="SAPBEXheaderText 3" xfId="18542" xr:uid="{00000000-0005-0000-0000-000085450000}"/>
    <cellStyle name="SAPBEXheaderText 3 2" xfId="18543" xr:uid="{00000000-0005-0000-0000-000086450000}"/>
    <cellStyle name="SAPBEXheaderText 3 3" xfId="18544" xr:uid="{00000000-0005-0000-0000-000087450000}"/>
    <cellStyle name="SAPBEXheaderText 3 4" xfId="18545" xr:uid="{00000000-0005-0000-0000-000088450000}"/>
    <cellStyle name="SAPBEXheaderText 3 4 2" xfId="20333" xr:uid="{00000000-0005-0000-0000-000088450000}"/>
    <cellStyle name="SAPBEXheaderText 3 5" xfId="18546" xr:uid="{00000000-0005-0000-0000-000089450000}"/>
    <cellStyle name="SAPBEXheaderText 4" xfId="18547" xr:uid="{00000000-0005-0000-0000-00008A450000}"/>
    <cellStyle name="SAPBEXheaderText 4 2" xfId="18548" xr:uid="{00000000-0005-0000-0000-00008B450000}"/>
    <cellStyle name="SAPBEXheaderText 4 2 2" xfId="20334" xr:uid="{00000000-0005-0000-0000-00008B450000}"/>
    <cellStyle name="SAPBEXheaderText 5" xfId="18549" xr:uid="{00000000-0005-0000-0000-00008C450000}"/>
    <cellStyle name="SAPBEXheaderText 6" xfId="18550" xr:uid="{00000000-0005-0000-0000-00008D450000}"/>
    <cellStyle name="SAPBEXheaderText 7" xfId="18524" xr:uid="{00000000-0005-0000-0000-000073450000}"/>
    <cellStyle name="SAPBEXheaderText_2010-2012 Program Workbook Completed_Incent_V2" xfId="2691" xr:uid="{00000000-0005-0000-0000-00005D0A0000}"/>
    <cellStyle name="SAPBEXHLevel0" xfId="2692" xr:uid="{00000000-0005-0000-0000-00005E0A0000}"/>
    <cellStyle name="SAPBEXHLevel0 2" xfId="2693" xr:uid="{00000000-0005-0000-0000-00005F0A0000}"/>
    <cellStyle name="SAPBEXHLevel0 2 2" xfId="2902" xr:uid="{00000000-0005-0000-0000-0000600A0000}"/>
    <cellStyle name="SAPBEXHLevel0 2 2 2" xfId="18554" xr:uid="{00000000-0005-0000-0000-000092450000}"/>
    <cellStyle name="SAPBEXHLevel0 2 2 3" xfId="18555" xr:uid="{00000000-0005-0000-0000-000093450000}"/>
    <cellStyle name="SAPBEXHLevel0 2 2 3 2" xfId="20335" xr:uid="{00000000-0005-0000-0000-000093450000}"/>
    <cellStyle name="SAPBEXHLevel0 2 2 4" xfId="18556" xr:uid="{00000000-0005-0000-0000-000094450000}"/>
    <cellStyle name="SAPBEXHLevel0 2 2 5" xfId="18553" xr:uid="{00000000-0005-0000-0000-000091450000}"/>
    <cellStyle name="SAPBEXHLevel0 2 3" xfId="18557" xr:uid="{00000000-0005-0000-0000-000095450000}"/>
    <cellStyle name="SAPBEXHLevel0 2 3 2" xfId="18558" xr:uid="{00000000-0005-0000-0000-000096450000}"/>
    <cellStyle name="SAPBEXHLevel0 2 3 3" xfId="18559" xr:uid="{00000000-0005-0000-0000-000097450000}"/>
    <cellStyle name="SAPBEXHLevel0 2 3 3 2" xfId="20336" xr:uid="{00000000-0005-0000-0000-000097450000}"/>
    <cellStyle name="SAPBEXHLevel0 2 3 4" xfId="18560" xr:uid="{00000000-0005-0000-0000-000098450000}"/>
    <cellStyle name="SAPBEXHLevel0 2 4" xfId="18561" xr:uid="{00000000-0005-0000-0000-000099450000}"/>
    <cellStyle name="SAPBEXHLevel0 2 4 2" xfId="18562" xr:uid="{00000000-0005-0000-0000-00009A450000}"/>
    <cellStyle name="SAPBEXHLevel0 2 4 2 2" xfId="18563" xr:uid="{00000000-0005-0000-0000-00009B450000}"/>
    <cellStyle name="SAPBEXHLevel0 2 4 2 3" xfId="20337" xr:uid="{00000000-0005-0000-0000-00009A450000}"/>
    <cellStyle name="SAPBEXHLevel0 2 4 3" xfId="18564" xr:uid="{00000000-0005-0000-0000-00009C450000}"/>
    <cellStyle name="SAPBEXHLevel0 2 5" xfId="18565" xr:uid="{00000000-0005-0000-0000-00009D450000}"/>
    <cellStyle name="SAPBEXHLevel0 2 5 2" xfId="18566" xr:uid="{00000000-0005-0000-0000-00009E450000}"/>
    <cellStyle name="SAPBEXHLevel0 2 5 2 2" xfId="20338" xr:uid="{00000000-0005-0000-0000-00009E450000}"/>
    <cellStyle name="SAPBEXHLevel0 2 6" xfId="18567" xr:uid="{00000000-0005-0000-0000-00009F450000}"/>
    <cellStyle name="SAPBEXHLevel0 2 6 2" xfId="20339" xr:uid="{00000000-0005-0000-0000-00009F450000}"/>
    <cellStyle name="SAPBEXHLevel0 2 7" xfId="18568" xr:uid="{00000000-0005-0000-0000-0000A0450000}"/>
    <cellStyle name="SAPBEXHLevel0 2 8" xfId="18552" xr:uid="{00000000-0005-0000-0000-000090450000}"/>
    <cellStyle name="SAPBEXHLevel0 3" xfId="2901" xr:uid="{00000000-0005-0000-0000-0000610A0000}"/>
    <cellStyle name="SAPBEXHLevel0 3 2" xfId="18570" xr:uid="{00000000-0005-0000-0000-0000A2450000}"/>
    <cellStyle name="SAPBEXHLevel0 3 2 2" xfId="18571" xr:uid="{00000000-0005-0000-0000-0000A3450000}"/>
    <cellStyle name="SAPBEXHLevel0 3 2 2 2" xfId="20340" xr:uid="{00000000-0005-0000-0000-0000A3450000}"/>
    <cellStyle name="SAPBEXHLevel0 3 3" xfId="18572" xr:uid="{00000000-0005-0000-0000-0000A4450000}"/>
    <cellStyle name="SAPBEXHLevel0 3 3 2" xfId="18573" xr:uid="{00000000-0005-0000-0000-0000A5450000}"/>
    <cellStyle name="SAPBEXHLevel0 3 3 2 2" xfId="20342" xr:uid="{00000000-0005-0000-0000-0000A5450000}"/>
    <cellStyle name="SAPBEXHLevel0 3 3 3" xfId="20341" xr:uid="{00000000-0005-0000-0000-0000A4450000}"/>
    <cellStyle name="SAPBEXHLevel0 3 4" xfId="18574" xr:uid="{00000000-0005-0000-0000-0000A6450000}"/>
    <cellStyle name="SAPBEXHLevel0 3 4 2" xfId="20343" xr:uid="{00000000-0005-0000-0000-0000A6450000}"/>
    <cellStyle name="SAPBEXHLevel0 3 5" xfId="18575" xr:uid="{00000000-0005-0000-0000-0000A7450000}"/>
    <cellStyle name="SAPBEXHLevel0 3 6" xfId="18569" xr:uid="{00000000-0005-0000-0000-0000A1450000}"/>
    <cellStyle name="SAPBEXHLevel0 4" xfId="18576" xr:uid="{00000000-0005-0000-0000-0000A8450000}"/>
    <cellStyle name="SAPBEXHLevel0 4 2" xfId="18577" xr:uid="{00000000-0005-0000-0000-0000A9450000}"/>
    <cellStyle name="SAPBEXHLevel0 4 2 2" xfId="20344" xr:uid="{00000000-0005-0000-0000-0000A9450000}"/>
    <cellStyle name="SAPBEXHLevel0 5" xfId="18578" xr:uid="{00000000-0005-0000-0000-0000AA450000}"/>
    <cellStyle name="SAPBEXHLevel0 5 2" xfId="18579" xr:uid="{00000000-0005-0000-0000-0000AB450000}"/>
    <cellStyle name="SAPBEXHLevel0 5 2 2" xfId="20346" xr:uid="{00000000-0005-0000-0000-0000AB450000}"/>
    <cellStyle name="SAPBEXHLevel0 5 3" xfId="20345" xr:uid="{00000000-0005-0000-0000-0000AA450000}"/>
    <cellStyle name="SAPBEXHLevel0 6" xfId="18580" xr:uid="{00000000-0005-0000-0000-0000AC450000}"/>
    <cellStyle name="SAPBEXHLevel0 7" xfId="18551" xr:uid="{00000000-0005-0000-0000-00008F450000}"/>
    <cellStyle name="SAPBEXHLevel0_2010-2012 Program Workbook Completed_Incent_V2" xfId="2694" xr:uid="{00000000-0005-0000-0000-0000620A0000}"/>
    <cellStyle name="SAPBEXHLevel0X" xfId="2695" xr:uid="{00000000-0005-0000-0000-0000630A0000}"/>
    <cellStyle name="SAPBEXHLevel0X 2" xfId="2696" xr:uid="{00000000-0005-0000-0000-0000640A0000}"/>
    <cellStyle name="SAPBEXHLevel0X 2 2" xfId="2697" xr:uid="{00000000-0005-0000-0000-0000650A0000}"/>
    <cellStyle name="SAPBEXHLevel0X 2 2 2" xfId="18584" xr:uid="{00000000-0005-0000-0000-0000B1450000}"/>
    <cellStyle name="SAPBEXHLevel0X 2 2 2 2" xfId="18585" xr:uid="{00000000-0005-0000-0000-0000B2450000}"/>
    <cellStyle name="SAPBEXHLevel0X 2 2 2 3" xfId="20347" xr:uid="{00000000-0005-0000-0000-0000B1450000}"/>
    <cellStyle name="SAPBEXHLevel0X 2 2 3" xfId="18586" xr:uid="{00000000-0005-0000-0000-0000B3450000}"/>
    <cellStyle name="SAPBEXHLevel0X 2 2 4" xfId="18583" xr:uid="{00000000-0005-0000-0000-0000B0450000}"/>
    <cellStyle name="SAPBEXHLevel0X 2 3" xfId="18587" xr:uid="{00000000-0005-0000-0000-0000B4450000}"/>
    <cellStyle name="SAPBEXHLevel0X 2 3 2" xfId="18588" xr:uid="{00000000-0005-0000-0000-0000B5450000}"/>
    <cellStyle name="SAPBEXHLevel0X 2 3 2 2" xfId="20348" xr:uid="{00000000-0005-0000-0000-0000B5450000}"/>
    <cellStyle name="SAPBEXHLevel0X 2 4" xfId="18589" xr:uid="{00000000-0005-0000-0000-0000B6450000}"/>
    <cellStyle name="SAPBEXHLevel0X 2 4 2" xfId="20349" xr:uid="{00000000-0005-0000-0000-0000B6450000}"/>
    <cellStyle name="SAPBEXHLevel0X 2 5" xfId="18590" xr:uid="{00000000-0005-0000-0000-0000B7450000}"/>
    <cellStyle name="SAPBEXHLevel0X 2 6" xfId="18582" xr:uid="{00000000-0005-0000-0000-0000AF450000}"/>
    <cellStyle name="SAPBEXHLevel0X 3" xfId="2698" xr:uid="{00000000-0005-0000-0000-0000660A0000}"/>
    <cellStyle name="SAPBEXHLevel0X 3 2" xfId="2699" xr:uid="{00000000-0005-0000-0000-0000670A0000}"/>
    <cellStyle name="SAPBEXHLevel0X 3 2 2" xfId="18593" xr:uid="{00000000-0005-0000-0000-0000BA450000}"/>
    <cellStyle name="SAPBEXHLevel0X 3 2 2 2" xfId="20350" xr:uid="{00000000-0005-0000-0000-0000BA450000}"/>
    <cellStyle name="SAPBEXHLevel0X 3 2 3" xfId="18592" xr:uid="{00000000-0005-0000-0000-0000B9450000}"/>
    <cellStyle name="SAPBEXHLevel0X 3 3" xfId="18594" xr:uid="{00000000-0005-0000-0000-0000BB450000}"/>
    <cellStyle name="SAPBEXHLevel0X 3 3 2" xfId="18595" xr:uid="{00000000-0005-0000-0000-0000BC450000}"/>
    <cellStyle name="SAPBEXHLevel0X 3 3 2 2" xfId="20352" xr:uid="{00000000-0005-0000-0000-0000BC450000}"/>
    <cellStyle name="SAPBEXHLevel0X 3 3 3" xfId="20351" xr:uid="{00000000-0005-0000-0000-0000BB450000}"/>
    <cellStyle name="SAPBEXHLevel0X 3 4" xfId="18596" xr:uid="{00000000-0005-0000-0000-0000BD450000}"/>
    <cellStyle name="SAPBEXHLevel0X 3 4 2" xfId="20353" xr:uid="{00000000-0005-0000-0000-0000BD450000}"/>
    <cellStyle name="SAPBEXHLevel0X 3 5" xfId="18597" xr:uid="{00000000-0005-0000-0000-0000BE450000}"/>
    <cellStyle name="SAPBEXHLevel0X 3 6" xfId="18591" xr:uid="{00000000-0005-0000-0000-0000B8450000}"/>
    <cellStyle name="SAPBEXHLevel0X 4" xfId="2700" xr:uid="{00000000-0005-0000-0000-0000680A0000}"/>
    <cellStyle name="SAPBEXHLevel0X 4 2" xfId="18599" xr:uid="{00000000-0005-0000-0000-0000C0450000}"/>
    <cellStyle name="SAPBEXHLevel0X 4 2 2" xfId="18600" xr:uid="{00000000-0005-0000-0000-0000C1450000}"/>
    <cellStyle name="SAPBEXHLevel0X 4 2 2 2" xfId="20355" xr:uid="{00000000-0005-0000-0000-0000C1450000}"/>
    <cellStyle name="SAPBEXHLevel0X 4 2 3" xfId="18601" xr:uid="{00000000-0005-0000-0000-0000C2450000}"/>
    <cellStyle name="SAPBEXHLevel0X 4 2 4" xfId="20354" xr:uid="{00000000-0005-0000-0000-0000C0450000}"/>
    <cellStyle name="SAPBEXHLevel0X 4 3" xfId="18602" xr:uid="{00000000-0005-0000-0000-0000C3450000}"/>
    <cellStyle name="SAPBEXHLevel0X 4 4" xfId="18598" xr:uid="{00000000-0005-0000-0000-0000BF450000}"/>
    <cellStyle name="SAPBEXHLevel0X 5" xfId="18603" xr:uid="{00000000-0005-0000-0000-0000C4450000}"/>
    <cellStyle name="SAPBEXHLevel0X 5 2" xfId="18604" xr:uid="{00000000-0005-0000-0000-0000C5450000}"/>
    <cellStyle name="SAPBEXHLevel0X 5 2 2" xfId="20356" xr:uid="{00000000-0005-0000-0000-0000C5450000}"/>
    <cellStyle name="SAPBEXHLevel0X 6" xfId="18605" xr:uid="{00000000-0005-0000-0000-0000C6450000}"/>
    <cellStyle name="SAPBEXHLevel0X 6 2" xfId="20357" xr:uid="{00000000-0005-0000-0000-0000C6450000}"/>
    <cellStyle name="SAPBEXHLevel0X 7" xfId="18606" xr:uid="{00000000-0005-0000-0000-0000C7450000}"/>
    <cellStyle name="SAPBEXHLevel0X 8" xfId="18581" xr:uid="{00000000-0005-0000-0000-0000AE450000}"/>
    <cellStyle name="SAPBEXHLevel0X_2010-2012 Program Workbook_Incent_FS" xfId="2701" xr:uid="{00000000-0005-0000-0000-0000690A0000}"/>
    <cellStyle name="SAPBEXHLevel1" xfId="2702" xr:uid="{00000000-0005-0000-0000-00006A0A0000}"/>
    <cellStyle name="SAPBEXHLevel1 2" xfId="2903" xr:uid="{00000000-0005-0000-0000-00006B0A0000}"/>
    <cellStyle name="SAPBEXHLevel1 2 2" xfId="18609" xr:uid="{00000000-0005-0000-0000-0000CB450000}"/>
    <cellStyle name="SAPBEXHLevel1 2 2 2" xfId="18610" xr:uid="{00000000-0005-0000-0000-0000CC450000}"/>
    <cellStyle name="SAPBEXHLevel1 2 2 3" xfId="18611" xr:uid="{00000000-0005-0000-0000-0000CD450000}"/>
    <cellStyle name="SAPBEXHLevel1 2 2 3 2" xfId="20358" xr:uid="{00000000-0005-0000-0000-0000CD450000}"/>
    <cellStyle name="SAPBEXHLevel1 2 2 4" xfId="18612" xr:uid="{00000000-0005-0000-0000-0000CE450000}"/>
    <cellStyle name="SAPBEXHLevel1 2 3" xfId="18613" xr:uid="{00000000-0005-0000-0000-0000CF450000}"/>
    <cellStyle name="SAPBEXHLevel1 2 3 2" xfId="18614" xr:uid="{00000000-0005-0000-0000-0000D0450000}"/>
    <cellStyle name="SAPBEXHLevel1 2 3 3" xfId="18615" xr:uid="{00000000-0005-0000-0000-0000D1450000}"/>
    <cellStyle name="SAPBEXHLevel1 2 3 3 2" xfId="20359" xr:uid="{00000000-0005-0000-0000-0000D1450000}"/>
    <cellStyle name="SAPBEXHLevel1 2 3 4" xfId="18616" xr:uid="{00000000-0005-0000-0000-0000D2450000}"/>
    <cellStyle name="SAPBEXHLevel1 2 4" xfId="18617" xr:uid="{00000000-0005-0000-0000-0000D3450000}"/>
    <cellStyle name="SAPBEXHLevel1 2 4 2" xfId="18618" xr:uid="{00000000-0005-0000-0000-0000D4450000}"/>
    <cellStyle name="SAPBEXHLevel1 2 4 2 2" xfId="20360" xr:uid="{00000000-0005-0000-0000-0000D4450000}"/>
    <cellStyle name="SAPBEXHLevel1 2 5" xfId="18619" xr:uid="{00000000-0005-0000-0000-0000D5450000}"/>
    <cellStyle name="SAPBEXHLevel1 2 5 2" xfId="20361" xr:uid="{00000000-0005-0000-0000-0000D5450000}"/>
    <cellStyle name="SAPBEXHLevel1 2 6" xfId="18620" xr:uid="{00000000-0005-0000-0000-0000D6450000}"/>
    <cellStyle name="SAPBEXHLevel1 2 7" xfId="18608" xr:uid="{00000000-0005-0000-0000-0000CA450000}"/>
    <cellStyle name="SAPBEXHLevel1 3" xfId="18621" xr:uid="{00000000-0005-0000-0000-0000D7450000}"/>
    <cellStyle name="SAPBEXHLevel1 3 2" xfId="18622" xr:uid="{00000000-0005-0000-0000-0000D8450000}"/>
    <cellStyle name="SAPBEXHLevel1 3 2 2" xfId="18623" xr:uid="{00000000-0005-0000-0000-0000D9450000}"/>
    <cellStyle name="SAPBEXHLevel1 3 2 2 2" xfId="20362" xr:uid="{00000000-0005-0000-0000-0000D9450000}"/>
    <cellStyle name="SAPBEXHLevel1 3 3" xfId="18624" xr:uid="{00000000-0005-0000-0000-0000DA450000}"/>
    <cellStyle name="SAPBEXHLevel1 3 3 2" xfId="18625" xr:uid="{00000000-0005-0000-0000-0000DB450000}"/>
    <cellStyle name="SAPBEXHLevel1 3 3 2 2" xfId="20364" xr:uid="{00000000-0005-0000-0000-0000DB450000}"/>
    <cellStyle name="SAPBEXHLevel1 3 3 3" xfId="20363" xr:uid="{00000000-0005-0000-0000-0000DA450000}"/>
    <cellStyle name="SAPBEXHLevel1 3 4" xfId="18626" xr:uid="{00000000-0005-0000-0000-0000DC450000}"/>
    <cellStyle name="SAPBEXHLevel1 3 4 2" xfId="20365" xr:uid="{00000000-0005-0000-0000-0000DC450000}"/>
    <cellStyle name="SAPBEXHLevel1 3 5" xfId="18627" xr:uid="{00000000-0005-0000-0000-0000DD450000}"/>
    <cellStyle name="SAPBEXHLevel1 4" xfId="18628" xr:uid="{00000000-0005-0000-0000-0000DE450000}"/>
    <cellStyle name="SAPBEXHLevel1 4 2" xfId="18629" xr:uid="{00000000-0005-0000-0000-0000DF450000}"/>
    <cellStyle name="SAPBEXHLevel1 4 2 2" xfId="20366" xr:uid="{00000000-0005-0000-0000-0000DF450000}"/>
    <cellStyle name="SAPBEXHLevel1 5" xfId="18630" xr:uid="{00000000-0005-0000-0000-0000E0450000}"/>
    <cellStyle name="SAPBEXHLevel1 5 2" xfId="18631" xr:uid="{00000000-0005-0000-0000-0000E1450000}"/>
    <cellStyle name="SAPBEXHLevel1 5 2 2" xfId="20368" xr:uid="{00000000-0005-0000-0000-0000E1450000}"/>
    <cellStyle name="SAPBEXHLevel1 5 3" xfId="20367" xr:uid="{00000000-0005-0000-0000-0000E0450000}"/>
    <cellStyle name="SAPBEXHLevel1 6" xfId="18632" xr:uid="{00000000-0005-0000-0000-0000E2450000}"/>
    <cellStyle name="SAPBEXHLevel1 7" xfId="18607" xr:uid="{00000000-0005-0000-0000-0000C9450000}"/>
    <cellStyle name="SAPBEXHLevel1X" xfId="2703" xr:uid="{00000000-0005-0000-0000-00006C0A0000}"/>
    <cellStyle name="SAPBEXHLevel1X 2" xfId="2704" xr:uid="{00000000-0005-0000-0000-00006D0A0000}"/>
    <cellStyle name="SAPBEXHLevel1X 2 2" xfId="2705" xr:uid="{00000000-0005-0000-0000-00006E0A0000}"/>
    <cellStyle name="SAPBEXHLevel1X 2 2 2" xfId="18636" xr:uid="{00000000-0005-0000-0000-0000E6450000}"/>
    <cellStyle name="SAPBEXHLevel1X 2 2 2 2" xfId="18637" xr:uid="{00000000-0005-0000-0000-0000E7450000}"/>
    <cellStyle name="SAPBEXHLevel1X 2 2 2 3" xfId="20369" xr:uid="{00000000-0005-0000-0000-0000E6450000}"/>
    <cellStyle name="SAPBEXHLevel1X 2 2 3" xfId="18638" xr:uid="{00000000-0005-0000-0000-0000E8450000}"/>
    <cellStyle name="SAPBEXHLevel1X 2 2 4" xfId="18635" xr:uid="{00000000-0005-0000-0000-0000E5450000}"/>
    <cellStyle name="SAPBEXHLevel1X 2 3" xfId="18639" xr:uid="{00000000-0005-0000-0000-0000E9450000}"/>
    <cellStyle name="SAPBEXHLevel1X 2 3 2" xfId="18640" xr:uid="{00000000-0005-0000-0000-0000EA450000}"/>
    <cellStyle name="SAPBEXHLevel1X 2 3 2 2" xfId="20370" xr:uid="{00000000-0005-0000-0000-0000EA450000}"/>
    <cellStyle name="SAPBEXHLevel1X 2 4" xfId="18641" xr:uid="{00000000-0005-0000-0000-0000EB450000}"/>
    <cellStyle name="SAPBEXHLevel1X 2 4 2" xfId="20371" xr:uid="{00000000-0005-0000-0000-0000EB450000}"/>
    <cellStyle name="SAPBEXHLevel1X 2 5" xfId="18642" xr:uid="{00000000-0005-0000-0000-0000EC450000}"/>
    <cellStyle name="SAPBEXHLevel1X 2 6" xfId="18634" xr:uid="{00000000-0005-0000-0000-0000E4450000}"/>
    <cellStyle name="SAPBEXHLevel1X 3" xfId="2706" xr:uid="{00000000-0005-0000-0000-00006F0A0000}"/>
    <cellStyle name="SAPBEXHLevel1X 3 2" xfId="2707" xr:uid="{00000000-0005-0000-0000-0000700A0000}"/>
    <cellStyle name="SAPBEXHLevel1X 3 2 2" xfId="18645" xr:uid="{00000000-0005-0000-0000-0000EF450000}"/>
    <cellStyle name="SAPBEXHLevel1X 3 2 2 2" xfId="20372" xr:uid="{00000000-0005-0000-0000-0000EF450000}"/>
    <cellStyle name="SAPBEXHLevel1X 3 2 3" xfId="18644" xr:uid="{00000000-0005-0000-0000-0000EE450000}"/>
    <cellStyle name="SAPBEXHLevel1X 3 3" xfId="18646" xr:uid="{00000000-0005-0000-0000-0000F0450000}"/>
    <cellStyle name="SAPBEXHLevel1X 3 3 2" xfId="18647" xr:uid="{00000000-0005-0000-0000-0000F1450000}"/>
    <cellStyle name="SAPBEXHLevel1X 3 3 2 2" xfId="20374" xr:uid="{00000000-0005-0000-0000-0000F1450000}"/>
    <cellStyle name="SAPBEXHLevel1X 3 3 3" xfId="20373" xr:uid="{00000000-0005-0000-0000-0000F0450000}"/>
    <cellStyle name="SAPBEXHLevel1X 3 4" xfId="18648" xr:uid="{00000000-0005-0000-0000-0000F2450000}"/>
    <cellStyle name="SAPBEXHLevel1X 3 4 2" xfId="20375" xr:uid="{00000000-0005-0000-0000-0000F2450000}"/>
    <cellStyle name="SAPBEXHLevel1X 3 5" xfId="18649" xr:uid="{00000000-0005-0000-0000-0000F3450000}"/>
    <cellStyle name="SAPBEXHLevel1X 3 6" xfId="18643" xr:uid="{00000000-0005-0000-0000-0000ED450000}"/>
    <cellStyle name="SAPBEXHLevel1X 4" xfId="2708" xr:uid="{00000000-0005-0000-0000-0000710A0000}"/>
    <cellStyle name="SAPBEXHLevel1X 4 2" xfId="18651" xr:uid="{00000000-0005-0000-0000-0000F5450000}"/>
    <cellStyle name="SAPBEXHLevel1X 4 2 2" xfId="18652" xr:uid="{00000000-0005-0000-0000-0000F6450000}"/>
    <cellStyle name="SAPBEXHLevel1X 4 2 2 2" xfId="20377" xr:uid="{00000000-0005-0000-0000-0000F6450000}"/>
    <cellStyle name="SAPBEXHLevel1X 4 2 3" xfId="18653" xr:uid="{00000000-0005-0000-0000-0000F7450000}"/>
    <cellStyle name="SAPBEXHLevel1X 4 2 4" xfId="20376" xr:uid="{00000000-0005-0000-0000-0000F5450000}"/>
    <cellStyle name="SAPBEXHLevel1X 4 3" xfId="18654" xr:uid="{00000000-0005-0000-0000-0000F8450000}"/>
    <cellStyle name="SAPBEXHLevel1X 4 4" xfId="18650" xr:uid="{00000000-0005-0000-0000-0000F4450000}"/>
    <cellStyle name="SAPBEXHLevel1X 5" xfId="18655" xr:uid="{00000000-0005-0000-0000-0000F9450000}"/>
    <cellStyle name="SAPBEXHLevel1X 5 2" xfId="18656" xr:uid="{00000000-0005-0000-0000-0000FA450000}"/>
    <cellStyle name="SAPBEXHLevel1X 5 2 2" xfId="20378" xr:uid="{00000000-0005-0000-0000-0000FA450000}"/>
    <cellStyle name="SAPBEXHLevel1X 6" xfId="18657" xr:uid="{00000000-0005-0000-0000-0000FB450000}"/>
    <cellStyle name="SAPBEXHLevel1X 6 2" xfId="20379" xr:uid="{00000000-0005-0000-0000-0000FB450000}"/>
    <cellStyle name="SAPBEXHLevel1X 7" xfId="18658" xr:uid="{00000000-0005-0000-0000-0000FC450000}"/>
    <cellStyle name="SAPBEXHLevel1X 8" xfId="18633" xr:uid="{00000000-0005-0000-0000-0000E3450000}"/>
    <cellStyle name="SAPBEXHLevel1X_2010-2012 Program Workbook_Incent_FS" xfId="2709" xr:uid="{00000000-0005-0000-0000-0000720A0000}"/>
    <cellStyle name="SAPBEXHLevel2" xfId="2710" xr:uid="{00000000-0005-0000-0000-0000730A0000}"/>
    <cellStyle name="SAPBEXHLevel2 2" xfId="2904" xr:uid="{00000000-0005-0000-0000-0000740A0000}"/>
    <cellStyle name="SAPBEXHLevel2 2 2" xfId="18661" xr:uid="{00000000-0005-0000-0000-000000460000}"/>
    <cellStyle name="SAPBEXHLevel2 2 2 2" xfId="18662" xr:uid="{00000000-0005-0000-0000-000001460000}"/>
    <cellStyle name="SAPBEXHLevel2 2 2 3" xfId="18663" xr:uid="{00000000-0005-0000-0000-000002460000}"/>
    <cellStyle name="SAPBEXHLevel2 2 2 3 2" xfId="20380" xr:uid="{00000000-0005-0000-0000-000002460000}"/>
    <cellStyle name="SAPBEXHLevel2 2 2 4" xfId="18664" xr:uid="{00000000-0005-0000-0000-000003460000}"/>
    <cellStyle name="SAPBEXHLevel2 2 3" xfId="18665" xr:uid="{00000000-0005-0000-0000-000004460000}"/>
    <cellStyle name="SAPBEXHLevel2 2 3 2" xfId="18666" xr:uid="{00000000-0005-0000-0000-000005460000}"/>
    <cellStyle name="SAPBEXHLevel2 2 3 3" xfId="18667" xr:uid="{00000000-0005-0000-0000-000006460000}"/>
    <cellStyle name="SAPBEXHLevel2 2 3 3 2" xfId="20381" xr:uid="{00000000-0005-0000-0000-000006460000}"/>
    <cellStyle name="SAPBEXHLevel2 2 3 4" xfId="18668" xr:uid="{00000000-0005-0000-0000-000007460000}"/>
    <cellStyle name="SAPBEXHLevel2 2 4" xfId="18669" xr:uid="{00000000-0005-0000-0000-000008460000}"/>
    <cellStyle name="SAPBEXHLevel2 2 4 2" xfId="18670" xr:uid="{00000000-0005-0000-0000-000009460000}"/>
    <cellStyle name="SAPBEXHLevel2 2 4 2 2" xfId="20382" xr:uid="{00000000-0005-0000-0000-000009460000}"/>
    <cellStyle name="SAPBEXHLevel2 2 5" xfId="18671" xr:uid="{00000000-0005-0000-0000-00000A460000}"/>
    <cellStyle name="SAPBEXHLevel2 2 5 2" xfId="20383" xr:uid="{00000000-0005-0000-0000-00000A460000}"/>
    <cellStyle name="SAPBEXHLevel2 2 6" xfId="18672" xr:uid="{00000000-0005-0000-0000-00000B460000}"/>
    <cellStyle name="SAPBEXHLevel2 2 7" xfId="18660" xr:uid="{00000000-0005-0000-0000-0000FF450000}"/>
    <cellStyle name="SAPBEXHLevel2 3" xfId="18673" xr:uid="{00000000-0005-0000-0000-00000C460000}"/>
    <cellStyle name="SAPBEXHLevel2 3 2" xfId="18674" xr:uid="{00000000-0005-0000-0000-00000D460000}"/>
    <cellStyle name="SAPBEXHLevel2 3 2 2" xfId="18675" xr:uid="{00000000-0005-0000-0000-00000E460000}"/>
    <cellStyle name="SAPBEXHLevel2 3 2 2 2" xfId="20384" xr:uid="{00000000-0005-0000-0000-00000E460000}"/>
    <cellStyle name="SAPBEXHLevel2 3 3" xfId="18676" xr:uid="{00000000-0005-0000-0000-00000F460000}"/>
    <cellStyle name="SAPBEXHLevel2 3 3 2" xfId="18677" xr:uid="{00000000-0005-0000-0000-000010460000}"/>
    <cellStyle name="SAPBEXHLevel2 3 3 2 2" xfId="20386" xr:uid="{00000000-0005-0000-0000-000010460000}"/>
    <cellStyle name="SAPBEXHLevel2 3 3 3" xfId="20385" xr:uid="{00000000-0005-0000-0000-00000F460000}"/>
    <cellStyle name="SAPBEXHLevel2 3 4" xfId="18678" xr:uid="{00000000-0005-0000-0000-000011460000}"/>
    <cellStyle name="SAPBEXHLevel2 3 4 2" xfId="20387" xr:uid="{00000000-0005-0000-0000-000011460000}"/>
    <cellStyle name="SAPBEXHLevel2 3 5" xfId="18679" xr:uid="{00000000-0005-0000-0000-000012460000}"/>
    <cellStyle name="SAPBEXHLevel2 4" xfId="18680" xr:uid="{00000000-0005-0000-0000-000013460000}"/>
    <cellStyle name="SAPBEXHLevel2 4 2" xfId="18681" xr:uid="{00000000-0005-0000-0000-000014460000}"/>
    <cellStyle name="SAPBEXHLevel2 4 2 2" xfId="20388" xr:uid="{00000000-0005-0000-0000-000014460000}"/>
    <cellStyle name="SAPBEXHLevel2 5" xfId="18682" xr:uid="{00000000-0005-0000-0000-000015460000}"/>
    <cellStyle name="SAPBEXHLevel2 5 2" xfId="18683" xr:uid="{00000000-0005-0000-0000-000016460000}"/>
    <cellStyle name="SAPBEXHLevel2 5 2 2" xfId="20390" xr:uid="{00000000-0005-0000-0000-000016460000}"/>
    <cellStyle name="SAPBEXHLevel2 5 3" xfId="20389" xr:uid="{00000000-0005-0000-0000-000015460000}"/>
    <cellStyle name="SAPBEXHLevel2 6" xfId="18684" xr:uid="{00000000-0005-0000-0000-000017460000}"/>
    <cellStyle name="SAPBEXHLevel2 7" xfId="18659" xr:uid="{00000000-0005-0000-0000-0000FE450000}"/>
    <cellStyle name="SAPBEXHLevel2X" xfId="2711" xr:uid="{00000000-0005-0000-0000-0000750A0000}"/>
    <cellStyle name="SAPBEXHLevel2X 2" xfId="2712" xr:uid="{00000000-0005-0000-0000-0000760A0000}"/>
    <cellStyle name="SAPBEXHLevel2X 2 2" xfId="2713" xr:uid="{00000000-0005-0000-0000-0000770A0000}"/>
    <cellStyle name="SAPBEXHLevel2X 2 2 2" xfId="18688" xr:uid="{00000000-0005-0000-0000-00001B460000}"/>
    <cellStyle name="SAPBEXHLevel2X 2 2 2 2" xfId="18689" xr:uid="{00000000-0005-0000-0000-00001C460000}"/>
    <cellStyle name="SAPBEXHLevel2X 2 2 2 3" xfId="20391" xr:uid="{00000000-0005-0000-0000-00001B460000}"/>
    <cellStyle name="SAPBEXHLevel2X 2 2 3" xfId="18690" xr:uid="{00000000-0005-0000-0000-00001D460000}"/>
    <cellStyle name="SAPBEXHLevel2X 2 2 4" xfId="18687" xr:uid="{00000000-0005-0000-0000-00001A460000}"/>
    <cellStyle name="SAPBEXHLevel2X 2 3" xfId="18691" xr:uid="{00000000-0005-0000-0000-00001E460000}"/>
    <cellStyle name="SAPBEXHLevel2X 2 3 2" xfId="18692" xr:uid="{00000000-0005-0000-0000-00001F460000}"/>
    <cellStyle name="SAPBEXHLevel2X 2 3 2 2" xfId="20392" xr:uid="{00000000-0005-0000-0000-00001F460000}"/>
    <cellStyle name="SAPBEXHLevel2X 2 4" xfId="18693" xr:uid="{00000000-0005-0000-0000-000020460000}"/>
    <cellStyle name="SAPBEXHLevel2X 2 4 2" xfId="20393" xr:uid="{00000000-0005-0000-0000-000020460000}"/>
    <cellStyle name="SAPBEXHLevel2X 2 5" xfId="18694" xr:uid="{00000000-0005-0000-0000-000021460000}"/>
    <cellStyle name="SAPBEXHLevel2X 2 6" xfId="18686" xr:uid="{00000000-0005-0000-0000-000019460000}"/>
    <cellStyle name="SAPBEXHLevel2X 3" xfId="2714" xr:uid="{00000000-0005-0000-0000-0000780A0000}"/>
    <cellStyle name="SAPBEXHLevel2X 3 2" xfId="2715" xr:uid="{00000000-0005-0000-0000-0000790A0000}"/>
    <cellStyle name="SAPBEXHLevel2X 3 2 2" xfId="18697" xr:uid="{00000000-0005-0000-0000-000024460000}"/>
    <cellStyle name="SAPBEXHLevel2X 3 2 2 2" xfId="20394" xr:uid="{00000000-0005-0000-0000-000024460000}"/>
    <cellStyle name="SAPBEXHLevel2X 3 2 3" xfId="18696" xr:uid="{00000000-0005-0000-0000-000023460000}"/>
    <cellStyle name="SAPBEXHLevel2X 3 3" xfId="18698" xr:uid="{00000000-0005-0000-0000-000025460000}"/>
    <cellStyle name="SAPBEXHLevel2X 3 3 2" xfId="18699" xr:uid="{00000000-0005-0000-0000-000026460000}"/>
    <cellStyle name="SAPBEXHLevel2X 3 3 2 2" xfId="20396" xr:uid="{00000000-0005-0000-0000-000026460000}"/>
    <cellStyle name="SAPBEXHLevel2X 3 3 3" xfId="20395" xr:uid="{00000000-0005-0000-0000-000025460000}"/>
    <cellStyle name="SAPBEXHLevel2X 3 4" xfId="18700" xr:uid="{00000000-0005-0000-0000-000027460000}"/>
    <cellStyle name="SAPBEXHLevel2X 3 4 2" xfId="20397" xr:uid="{00000000-0005-0000-0000-000027460000}"/>
    <cellStyle name="SAPBEXHLevel2X 3 5" xfId="18701" xr:uid="{00000000-0005-0000-0000-000028460000}"/>
    <cellStyle name="SAPBEXHLevel2X 3 6" xfId="18695" xr:uid="{00000000-0005-0000-0000-000022460000}"/>
    <cellStyle name="SAPBEXHLevel2X 4" xfId="2716" xr:uid="{00000000-0005-0000-0000-00007A0A0000}"/>
    <cellStyle name="SAPBEXHLevel2X 4 2" xfId="18703" xr:uid="{00000000-0005-0000-0000-00002A460000}"/>
    <cellStyle name="SAPBEXHLevel2X 4 2 2" xfId="18704" xr:uid="{00000000-0005-0000-0000-00002B460000}"/>
    <cellStyle name="SAPBEXHLevel2X 4 2 2 2" xfId="20399" xr:uid="{00000000-0005-0000-0000-00002B460000}"/>
    <cellStyle name="SAPBEXHLevel2X 4 2 3" xfId="18705" xr:uid="{00000000-0005-0000-0000-00002C460000}"/>
    <cellStyle name="SAPBEXHLevel2X 4 2 4" xfId="20398" xr:uid="{00000000-0005-0000-0000-00002A460000}"/>
    <cellStyle name="SAPBEXHLevel2X 4 3" xfId="18706" xr:uid="{00000000-0005-0000-0000-00002D460000}"/>
    <cellStyle name="SAPBEXHLevel2X 4 4" xfId="18702" xr:uid="{00000000-0005-0000-0000-000029460000}"/>
    <cellStyle name="SAPBEXHLevel2X 5" xfId="18707" xr:uid="{00000000-0005-0000-0000-00002E460000}"/>
    <cellStyle name="SAPBEXHLevel2X 5 2" xfId="18708" xr:uid="{00000000-0005-0000-0000-00002F460000}"/>
    <cellStyle name="SAPBEXHLevel2X 5 2 2" xfId="20400" xr:uid="{00000000-0005-0000-0000-00002F460000}"/>
    <cellStyle name="SAPBEXHLevel2X 6" xfId="18709" xr:uid="{00000000-0005-0000-0000-000030460000}"/>
    <cellStyle name="SAPBEXHLevel2X 6 2" xfId="20401" xr:uid="{00000000-0005-0000-0000-000030460000}"/>
    <cellStyle name="SAPBEXHLevel2X 7" xfId="18710" xr:uid="{00000000-0005-0000-0000-000031460000}"/>
    <cellStyle name="SAPBEXHLevel2X 8" xfId="18685" xr:uid="{00000000-0005-0000-0000-000018460000}"/>
    <cellStyle name="SAPBEXHLevel2X_2010-2012 Program Workbook_Incent_FS" xfId="2717" xr:uid="{00000000-0005-0000-0000-00007B0A0000}"/>
    <cellStyle name="SAPBEXHLevel3" xfId="2718" xr:uid="{00000000-0005-0000-0000-00007C0A0000}"/>
    <cellStyle name="SAPBEXHLevel3 2" xfId="2905" xr:uid="{00000000-0005-0000-0000-00007D0A0000}"/>
    <cellStyle name="SAPBEXHLevel3 2 2" xfId="18713" xr:uid="{00000000-0005-0000-0000-000035460000}"/>
    <cellStyle name="SAPBEXHLevel3 2 2 2" xfId="18714" xr:uid="{00000000-0005-0000-0000-000036460000}"/>
    <cellStyle name="SAPBEXHLevel3 2 2 3" xfId="18715" xr:uid="{00000000-0005-0000-0000-000037460000}"/>
    <cellStyle name="SAPBEXHLevel3 2 2 3 2" xfId="20402" xr:uid="{00000000-0005-0000-0000-000037460000}"/>
    <cellStyle name="SAPBEXHLevel3 2 2 4" xfId="18716" xr:uid="{00000000-0005-0000-0000-000038460000}"/>
    <cellStyle name="SAPBEXHLevel3 2 3" xfId="18717" xr:uid="{00000000-0005-0000-0000-000039460000}"/>
    <cellStyle name="SAPBEXHLevel3 2 3 2" xfId="18718" xr:uid="{00000000-0005-0000-0000-00003A460000}"/>
    <cellStyle name="SAPBEXHLevel3 2 3 3" xfId="18719" xr:uid="{00000000-0005-0000-0000-00003B460000}"/>
    <cellStyle name="SAPBEXHLevel3 2 3 3 2" xfId="20403" xr:uid="{00000000-0005-0000-0000-00003B460000}"/>
    <cellStyle name="SAPBEXHLevel3 2 3 4" xfId="18720" xr:uid="{00000000-0005-0000-0000-00003C460000}"/>
    <cellStyle name="SAPBEXHLevel3 2 4" xfId="18721" xr:uid="{00000000-0005-0000-0000-00003D460000}"/>
    <cellStyle name="SAPBEXHLevel3 2 4 2" xfId="18722" xr:uid="{00000000-0005-0000-0000-00003E460000}"/>
    <cellStyle name="SAPBEXHLevel3 2 4 2 2" xfId="20404" xr:uid="{00000000-0005-0000-0000-00003E460000}"/>
    <cellStyle name="SAPBEXHLevel3 2 5" xfId="18723" xr:uid="{00000000-0005-0000-0000-00003F460000}"/>
    <cellStyle name="SAPBEXHLevel3 2 5 2" xfId="20405" xr:uid="{00000000-0005-0000-0000-00003F460000}"/>
    <cellStyle name="SAPBEXHLevel3 2 6" xfId="18724" xr:uid="{00000000-0005-0000-0000-000040460000}"/>
    <cellStyle name="SAPBEXHLevel3 2 7" xfId="18712" xr:uid="{00000000-0005-0000-0000-000034460000}"/>
    <cellStyle name="SAPBEXHLevel3 3" xfId="18725" xr:uid="{00000000-0005-0000-0000-000041460000}"/>
    <cellStyle name="SAPBEXHLevel3 3 2" xfId="18726" xr:uid="{00000000-0005-0000-0000-000042460000}"/>
    <cellStyle name="SAPBEXHLevel3 3 2 2" xfId="18727" xr:uid="{00000000-0005-0000-0000-000043460000}"/>
    <cellStyle name="SAPBEXHLevel3 3 2 2 2" xfId="20406" xr:uid="{00000000-0005-0000-0000-000043460000}"/>
    <cellStyle name="SAPBEXHLevel3 3 3" xfId="18728" xr:uid="{00000000-0005-0000-0000-000044460000}"/>
    <cellStyle name="SAPBEXHLevel3 3 3 2" xfId="18729" xr:uid="{00000000-0005-0000-0000-000045460000}"/>
    <cellStyle name="SAPBEXHLevel3 3 3 2 2" xfId="20408" xr:uid="{00000000-0005-0000-0000-000045460000}"/>
    <cellStyle name="SAPBEXHLevel3 3 3 3" xfId="20407" xr:uid="{00000000-0005-0000-0000-000044460000}"/>
    <cellStyle name="SAPBEXHLevel3 3 4" xfId="18730" xr:uid="{00000000-0005-0000-0000-000046460000}"/>
    <cellStyle name="SAPBEXHLevel3 3 4 2" xfId="20409" xr:uid="{00000000-0005-0000-0000-000046460000}"/>
    <cellStyle name="SAPBEXHLevel3 3 5" xfId="18731" xr:uid="{00000000-0005-0000-0000-000047460000}"/>
    <cellStyle name="SAPBEXHLevel3 4" xfId="18732" xr:uid="{00000000-0005-0000-0000-000048460000}"/>
    <cellStyle name="SAPBEXHLevel3 4 2" xfId="18733" xr:uid="{00000000-0005-0000-0000-000049460000}"/>
    <cellStyle name="SAPBEXHLevel3 4 2 2" xfId="20410" xr:uid="{00000000-0005-0000-0000-000049460000}"/>
    <cellStyle name="SAPBEXHLevel3 5" xfId="18734" xr:uid="{00000000-0005-0000-0000-00004A460000}"/>
    <cellStyle name="SAPBEXHLevel3 5 2" xfId="18735" xr:uid="{00000000-0005-0000-0000-00004B460000}"/>
    <cellStyle name="SAPBEXHLevel3 5 2 2" xfId="20412" xr:uid="{00000000-0005-0000-0000-00004B460000}"/>
    <cellStyle name="SAPBEXHLevel3 5 3" xfId="20411" xr:uid="{00000000-0005-0000-0000-00004A460000}"/>
    <cellStyle name="SAPBEXHLevel3 6" xfId="18736" xr:uid="{00000000-0005-0000-0000-00004C460000}"/>
    <cellStyle name="SAPBEXHLevel3 7" xfId="18711" xr:uid="{00000000-0005-0000-0000-000033460000}"/>
    <cellStyle name="SAPBEXHLevel3X" xfId="2719" xr:uid="{00000000-0005-0000-0000-00007E0A0000}"/>
    <cellStyle name="SAPBEXHLevel3X 2" xfId="2720" xr:uid="{00000000-0005-0000-0000-00007F0A0000}"/>
    <cellStyle name="SAPBEXHLevel3X 2 2" xfId="2721" xr:uid="{00000000-0005-0000-0000-0000800A0000}"/>
    <cellStyle name="SAPBEXHLevel3X 2 2 2" xfId="18740" xr:uid="{00000000-0005-0000-0000-000050460000}"/>
    <cellStyle name="SAPBEXHLevel3X 2 2 2 2" xfId="18741" xr:uid="{00000000-0005-0000-0000-000051460000}"/>
    <cellStyle name="SAPBEXHLevel3X 2 2 2 3" xfId="20413" xr:uid="{00000000-0005-0000-0000-000050460000}"/>
    <cellStyle name="SAPBEXHLevel3X 2 2 3" xfId="18742" xr:uid="{00000000-0005-0000-0000-000052460000}"/>
    <cellStyle name="SAPBEXHLevel3X 2 2 4" xfId="18739" xr:uid="{00000000-0005-0000-0000-00004F460000}"/>
    <cellStyle name="SAPBEXHLevel3X 2 3" xfId="18743" xr:uid="{00000000-0005-0000-0000-000053460000}"/>
    <cellStyle name="SAPBEXHLevel3X 2 3 2" xfId="18744" xr:uid="{00000000-0005-0000-0000-000054460000}"/>
    <cellStyle name="SAPBEXHLevel3X 2 3 2 2" xfId="20414" xr:uid="{00000000-0005-0000-0000-000054460000}"/>
    <cellStyle name="SAPBEXHLevel3X 2 4" xfId="18745" xr:uid="{00000000-0005-0000-0000-000055460000}"/>
    <cellStyle name="SAPBEXHLevel3X 2 4 2" xfId="20415" xr:uid="{00000000-0005-0000-0000-000055460000}"/>
    <cellStyle name="SAPBEXHLevel3X 2 5" xfId="18746" xr:uid="{00000000-0005-0000-0000-000056460000}"/>
    <cellStyle name="SAPBEXHLevel3X 2 6" xfId="18738" xr:uid="{00000000-0005-0000-0000-00004E460000}"/>
    <cellStyle name="SAPBEXHLevel3X 3" xfId="2722" xr:uid="{00000000-0005-0000-0000-0000810A0000}"/>
    <cellStyle name="SAPBEXHLevel3X 3 2" xfId="2723" xr:uid="{00000000-0005-0000-0000-0000820A0000}"/>
    <cellStyle name="SAPBEXHLevel3X 3 2 2" xfId="18749" xr:uid="{00000000-0005-0000-0000-000059460000}"/>
    <cellStyle name="SAPBEXHLevel3X 3 2 2 2" xfId="20416" xr:uid="{00000000-0005-0000-0000-000059460000}"/>
    <cellStyle name="SAPBEXHLevel3X 3 2 3" xfId="18748" xr:uid="{00000000-0005-0000-0000-000058460000}"/>
    <cellStyle name="SAPBEXHLevel3X 3 3" xfId="18750" xr:uid="{00000000-0005-0000-0000-00005A460000}"/>
    <cellStyle name="SAPBEXHLevel3X 3 3 2" xfId="18751" xr:uid="{00000000-0005-0000-0000-00005B460000}"/>
    <cellStyle name="SAPBEXHLevel3X 3 3 2 2" xfId="20418" xr:uid="{00000000-0005-0000-0000-00005B460000}"/>
    <cellStyle name="SAPBEXHLevel3X 3 3 3" xfId="20417" xr:uid="{00000000-0005-0000-0000-00005A460000}"/>
    <cellStyle name="SAPBEXHLevel3X 3 4" xfId="18752" xr:uid="{00000000-0005-0000-0000-00005C460000}"/>
    <cellStyle name="SAPBEXHLevel3X 3 4 2" xfId="20419" xr:uid="{00000000-0005-0000-0000-00005C460000}"/>
    <cellStyle name="SAPBEXHLevel3X 3 5" xfId="18753" xr:uid="{00000000-0005-0000-0000-00005D460000}"/>
    <cellStyle name="SAPBEXHLevel3X 3 6" xfId="18747" xr:uid="{00000000-0005-0000-0000-000057460000}"/>
    <cellStyle name="SAPBEXHLevel3X 4" xfId="2724" xr:uid="{00000000-0005-0000-0000-0000830A0000}"/>
    <cellStyle name="SAPBEXHLevel3X 4 2" xfId="18755" xr:uid="{00000000-0005-0000-0000-00005F460000}"/>
    <cellStyle name="SAPBEXHLevel3X 4 2 2" xfId="18756" xr:uid="{00000000-0005-0000-0000-000060460000}"/>
    <cellStyle name="SAPBEXHLevel3X 4 2 2 2" xfId="20421" xr:uid="{00000000-0005-0000-0000-000060460000}"/>
    <cellStyle name="SAPBEXHLevel3X 4 2 3" xfId="18757" xr:uid="{00000000-0005-0000-0000-000061460000}"/>
    <cellStyle name="SAPBEXHLevel3X 4 2 4" xfId="20420" xr:uid="{00000000-0005-0000-0000-00005F460000}"/>
    <cellStyle name="SAPBEXHLevel3X 4 3" xfId="18758" xr:uid="{00000000-0005-0000-0000-000062460000}"/>
    <cellStyle name="SAPBEXHLevel3X 4 4" xfId="18754" xr:uid="{00000000-0005-0000-0000-00005E460000}"/>
    <cellStyle name="SAPBEXHLevel3X 5" xfId="18759" xr:uid="{00000000-0005-0000-0000-000063460000}"/>
    <cellStyle name="SAPBEXHLevel3X 5 2" xfId="18760" xr:uid="{00000000-0005-0000-0000-000064460000}"/>
    <cellStyle name="SAPBEXHLevel3X 5 2 2" xfId="20422" xr:uid="{00000000-0005-0000-0000-000064460000}"/>
    <cellStyle name="SAPBEXHLevel3X 6" xfId="18761" xr:uid="{00000000-0005-0000-0000-000065460000}"/>
    <cellStyle name="SAPBEXHLevel3X 6 2" xfId="20423" xr:uid="{00000000-0005-0000-0000-000065460000}"/>
    <cellStyle name="SAPBEXHLevel3X 7" xfId="18762" xr:uid="{00000000-0005-0000-0000-000066460000}"/>
    <cellStyle name="SAPBEXHLevel3X 8" xfId="18737" xr:uid="{00000000-0005-0000-0000-00004D460000}"/>
    <cellStyle name="SAPBEXHLevel3X_2010-2012 Program Workbook_Incent_FS" xfId="2725" xr:uid="{00000000-0005-0000-0000-0000840A0000}"/>
    <cellStyle name="SAPBEXinputData" xfId="2726" xr:uid="{00000000-0005-0000-0000-0000850A0000}"/>
    <cellStyle name="SAPBEXinputData 10" xfId="18764" xr:uid="{00000000-0005-0000-0000-000069460000}"/>
    <cellStyle name="SAPBEXinputData 10 2" xfId="18765" xr:uid="{00000000-0005-0000-0000-00006A460000}"/>
    <cellStyle name="SAPBEXinputData 10 2 2" xfId="18766" xr:uid="{00000000-0005-0000-0000-00006B460000}"/>
    <cellStyle name="SAPBEXinputData 10 2 3" xfId="18767" xr:uid="{00000000-0005-0000-0000-00006C460000}"/>
    <cellStyle name="SAPBEXinputData 10 3" xfId="18768" xr:uid="{00000000-0005-0000-0000-00006D460000}"/>
    <cellStyle name="SAPBEXinputData 10 4" xfId="18769" xr:uid="{00000000-0005-0000-0000-00006E460000}"/>
    <cellStyle name="SAPBEXinputData 10 5" xfId="18770" xr:uid="{00000000-0005-0000-0000-00006F460000}"/>
    <cellStyle name="SAPBEXinputData 10 6" xfId="18771" xr:uid="{00000000-0005-0000-0000-000070460000}"/>
    <cellStyle name="SAPBEXinputData 11" xfId="18772" xr:uid="{00000000-0005-0000-0000-000071460000}"/>
    <cellStyle name="SAPBEXinputData 11 2" xfId="18773" xr:uid="{00000000-0005-0000-0000-000072460000}"/>
    <cellStyle name="SAPBEXinputData 11 3" xfId="18774" xr:uid="{00000000-0005-0000-0000-000073460000}"/>
    <cellStyle name="SAPBEXinputData 12" xfId="18775" xr:uid="{00000000-0005-0000-0000-000074460000}"/>
    <cellStyle name="SAPBEXinputData 12 2" xfId="18776" xr:uid="{00000000-0005-0000-0000-000075460000}"/>
    <cellStyle name="SAPBEXinputData 13" xfId="18777" xr:uid="{00000000-0005-0000-0000-000076460000}"/>
    <cellStyle name="SAPBEXinputData 14" xfId="18778" xr:uid="{00000000-0005-0000-0000-000077460000}"/>
    <cellStyle name="SAPBEXinputData 14 2" xfId="20424" xr:uid="{00000000-0005-0000-0000-000077460000}"/>
    <cellStyle name="SAPBEXinputData 15" xfId="18779" xr:uid="{00000000-0005-0000-0000-000078460000}"/>
    <cellStyle name="SAPBEXinputData 16" xfId="18763" xr:uid="{00000000-0005-0000-0000-000068460000}"/>
    <cellStyle name="SAPBEXinputData 2" xfId="2727" xr:uid="{00000000-0005-0000-0000-0000860A0000}"/>
    <cellStyle name="SAPBEXinputData 2 2" xfId="2907" xr:uid="{00000000-0005-0000-0000-0000870A0000}"/>
    <cellStyle name="SAPBEXinputData 2 2 2" xfId="18782" xr:uid="{00000000-0005-0000-0000-00007B460000}"/>
    <cellStyle name="SAPBEXinputData 2 2 2 2" xfId="18783" xr:uid="{00000000-0005-0000-0000-00007C460000}"/>
    <cellStyle name="SAPBEXinputData 2 2 2 3" xfId="20425" xr:uid="{00000000-0005-0000-0000-00007B460000}"/>
    <cellStyle name="SAPBEXinputData 2 2 3" xfId="18784" xr:uid="{00000000-0005-0000-0000-00007D460000}"/>
    <cellStyle name="SAPBEXinputData 2 2 4" xfId="18781" xr:uid="{00000000-0005-0000-0000-00007A460000}"/>
    <cellStyle name="SAPBEXinputData 2 3" xfId="18785" xr:uid="{00000000-0005-0000-0000-00007E460000}"/>
    <cellStyle name="SAPBEXinputData 2 4" xfId="18786" xr:uid="{00000000-0005-0000-0000-00007F460000}"/>
    <cellStyle name="SAPBEXinputData 2 5" xfId="18787" xr:uid="{00000000-0005-0000-0000-000080460000}"/>
    <cellStyle name="SAPBEXinputData 2 6" xfId="18780" xr:uid="{00000000-0005-0000-0000-000079460000}"/>
    <cellStyle name="SAPBEXinputData 3" xfId="2728" xr:uid="{00000000-0005-0000-0000-0000880A0000}"/>
    <cellStyle name="SAPBEXinputData 3 10" xfId="18789" xr:uid="{00000000-0005-0000-0000-000082460000}"/>
    <cellStyle name="SAPBEXinputData 3 11" xfId="18790" xr:uid="{00000000-0005-0000-0000-000083460000}"/>
    <cellStyle name="SAPBEXinputData 3 12" xfId="18791" xr:uid="{00000000-0005-0000-0000-000084460000}"/>
    <cellStyle name="SAPBEXinputData 3 13" xfId="18792" xr:uid="{00000000-0005-0000-0000-000085460000}"/>
    <cellStyle name="SAPBEXinputData 3 14" xfId="18788" xr:uid="{00000000-0005-0000-0000-000081460000}"/>
    <cellStyle name="SAPBEXinputData 3 2" xfId="2908" xr:uid="{00000000-0005-0000-0000-0000890A0000}"/>
    <cellStyle name="SAPBEXinputData 3 2 10" xfId="18794" xr:uid="{00000000-0005-0000-0000-000087460000}"/>
    <cellStyle name="SAPBEXinputData 3 2 11" xfId="18795" xr:uid="{00000000-0005-0000-0000-000088460000}"/>
    <cellStyle name="SAPBEXinputData 3 2 12" xfId="18793" xr:uid="{00000000-0005-0000-0000-000086460000}"/>
    <cellStyle name="SAPBEXinputData 3 2 2" xfId="18796" xr:uid="{00000000-0005-0000-0000-000089460000}"/>
    <cellStyle name="SAPBEXinputData 3 2 2 10" xfId="18797" xr:uid="{00000000-0005-0000-0000-00008A460000}"/>
    <cellStyle name="SAPBEXinputData 3 2 2 2" xfId="18798" xr:uid="{00000000-0005-0000-0000-00008B460000}"/>
    <cellStyle name="SAPBEXinputData 3 2 2 2 2" xfId="18799" xr:uid="{00000000-0005-0000-0000-00008C460000}"/>
    <cellStyle name="SAPBEXinputData 3 2 2 2 2 2" xfId="18800" xr:uid="{00000000-0005-0000-0000-00008D460000}"/>
    <cellStyle name="SAPBEXinputData 3 2 2 2 2 2 2" xfId="18801" xr:uid="{00000000-0005-0000-0000-00008E460000}"/>
    <cellStyle name="SAPBEXinputData 3 2 2 2 2 2 2 2" xfId="18802" xr:uid="{00000000-0005-0000-0000-00008F460000}"/>
    <cellStyle name="SAPBEXinputData 3 2 2 2 2 2 2 3" xfId="18803" xr:uid="{00000000-0005-0000-0000-000090460000}"/>
    <cellStyle name="SAPBEXinputData 3 2 2 2 2 2 3" xfId="18804" xr:uid="{00000000-0005-0000-0000-000091460000}"/>
    <cellStyle name="SAPBEXinputData 3 2 2 2 2 2 4" xfId="18805" xr:uid="{00000000-0005-0000-0000-000092460000}"/>
    <cellStyle name="SAPBEXinputData 3 2 2 2 2 2 5" xfId="18806" xr:uid="{00000000-0005-0000-0000-000093460000}"/>
    <cellStyle name="SAPBEXinputData 3 2 2 2 2 2 6" xfId="18807" xr:uid="{00000000-0005-0000-0000-000094460000}"/>
    <cellStyle name="SAPBEXinputData 3 2 2 2 2 3" xfId="18808" xr:uid="{00000000-0005-0000-0000-000095460000}"/>
    <cellStyle name="SAPBEXinputData 3 2 2 2 2 3 2" xfId="18809" xr:uid="{00000000-0005-0000-0000-000096460000}"/>
    <cellStyle name="SAPBEXinputData 3 2 2 2 2 3 2 2" xfId="18810" xr:uid="{00000000-0005-0000-0000-000097460000}"/>
    <cellStyle name="SAPBEXinputData 3 2 2 2 2 3 2 3" xfId="18811" xr:uid="{00000000-0005-0000-0000-000098460000}"/>
    <cellStyle name="SAPBEXinputData 3 2 2 2 2 3 3" xfId="18812" xr:uid="{00000000-0005-0000-0000-000099460000}"/>
    <cellStyle name="SAPBEXinputData 3 2 2 2 2 3 3 2" xfId="18813" xr:uid="{00000000-0005-0000-0000-00009A460000}"/>
    <cellStyle name="SAPBEXinputData 3 2 2 2 2 3 4" xfId="18814" xr:uid="{00000000-0005-0000-0000-00009B460000}"/>
    <cellStyle name="SAPBEXinputData 3 2 2 2 2 4" xfId="18815" xr:uid="{00000000-0005-0000-0000-00009C460000}"/>
    <cellStyle name="SAPBEXinputData 3 2 2 2 2 4 2" xfId="18816" xr:uid="{00000000-0005-0000-0000-00009D460000}"/>
    <cellStyle name="SAPBEXinputData 3 2 2 2 2 4 3" xfId="18817" xr:uid="{00000000-0005-0000-0000-00009E460000}"/>
    <cellStyle name="SAPBEXinputData 3 2 2 2 2 5" xfId="18818" xr:uid="{00000000-0005-0000-0000-00009F460000}"/>
    <cellStyle name="SAPBEXinputData 3 2 2 2 2 6" xfId="18819" xr:uid="{00000000-0005-0000-0000-0000A0460000}"/>
    <cellStyle name="SAPBEXinputData 3 2 2 2 2 7" xfId="18820" xr:uid="{00000000-0005-0000-0000-0000A1460000}"/>
    <cellStyle name="SAPBEXinputData 3 2 2 2 2 8" xfId="18821" xr:uid="{00000000-0005-0000-0000-0000A2460000}"/>
    <cellStyle name="SAPBEXinputData 3 2 2 2 3" xfId="18822" xr:uid="{00000000-0005-0000-0000-0000A3460000}"/>
    <cellStyle name="SAPBEXinputData 3 2 2 2 3 2" xfId="18823" xr:uid="{00000000-0005-0000-0000-0000A4460000}"/>
    <cellStyle name="SAPBEXinputData 3 2 2 2 3 2 2" xfId="18824" xr:uid="{00000000-0005-0000-0000-0000A5460000}"/>
    <cellStyle name="SAPBEXinputData 3 2 2 2 3 2 3" xfId="18825" xr:uid="{00000000-0005-0000-0000-0000A6460000}"/>
    <cellStyle name="SAPBEXinputData 3 2 2 2 3 3" xfId="18826" xr:uid="{00000000-0005-0000-0000-0000A7460000}"/>
    <cellStyle name="SAPBEXinputData 3 2 2 2 3 4" xfId="18827" xr:uid="{00000000-0005-0000-0000-0000A8460000}"/>
    <cellStyle name="SAPBEXinputData 3 2 2 2 3 5" xfId="18828" xr:uid="{00000000-0005-0000-0000-0000A9460000}"/>
    <cellStyle name="SAPBEXinputData 3 2 2 2 3 6" xfId="18829" xr:uid="{00000000-0005-0000-0000-0000AA460000}"/>
    <cellStyle name="SAPBEXinputData 3 2 2 2 4" xfId="18830" xr:uid="{00000000-0005-0000-0000-0000AB460000}"/>
    <cellStyle name="SAPBEXinputData 3 2 2 2 4 2" xfId="18831" xr:uid="{00000000-0005-0000-0000-0000AC460000}"/>
    <cellStyle name="SAPBEXinputData 3 2 2 2 4 2 2" xfId="18832" xr:uid="{00000000-0005-0000-0000-0000AD460000}"/>
    <cellStyle name="SAPBEXinputData 3 2 2 2 4 2 3" xfId="18833" xr:uid="{00000000-0005-0000-0000-0000AE460000}"/>
    <cellStyle name="SAPBEXinputData 3 2 2 2 4 3" xfId="18834" xr:uid="{00000000-0005-0000-0000-0000AF460000}"/>
    <cellStyle name="SAPBEXinputData 3 2 2 2 4 3 2" xfId="18835" xr:uid="{00000000-0005-0000-0000-0000B0460000}"/>
    <cellStyle name="SAPBEXinputData 3 2 2 2 4 4" xfId="18836" xr:uid="{00000000-0005-0000-0000-0000B1460000}"/>
    <cellStyle name="SAPBEXinputData 3 2 2 2 5" xfId="18837" xr:uid="{00000000-0005-0000-0000-0000B2460000}"/>
    <cellStyle name="SAPBEXinputData 3 2 2 2 5 2" xfId="18838" xr:uid="{00000000-0005-0000-0000-0000B3460000}"/>
    <cellStyle name="SAPBEXinputData 3 2 2 2 5 3" xfId="18839" xr:uid="{00000000-0005-0000-0000-0000B4460000}"/>
    <cellStyle name="SAPBEXinputData 3 2 2 2 6" xfId="18840" xr:uid="{00000000-0005-0000-0000-0000B5460000}"/>
    <cellStyle name="SAPBEXinputData 3 2 2 2 7" xfId="18841" xr:uid="{00000000-0005-0000-0000-0000B6460000}"/>
    <cellStyle name="SAPBEXinputData 3 2 2 2 8" xfId="18842" xr:uid="{00000000-0005-0000-0000-0000B7460000}"/>
    <cellStyle name="SAPBEXinputData 3 2 2 2 9" xfId="18843" xr:uid="{00000000-0005-0000-0000-0000B8460000}"/>
    <cellStyle name="SAPBEXinputData 3 2 2 3" xfId="18844" xr:uid="{00000000-0005-0000-0000-0000B9460000}"/>
    <cellStyle name="SAPBEXinputData 3 2 2 3 2" xfId="18845" xr:uid="{00000000-0005-0000-0000-0000BA460000}"/>
    <cellStyle name="SAPBEXinputData 3 2 2 3 2 2" xfId="18846" xr:uid="{00000000-0005-0000-0000-0000BB460000}"/>
    <cellStyle name="SAPBEXinputData 3 2 2 3 2 2 2" xfId="18847" xr:uid="{00000000-0005-0000-0000-0000BC460000}"/>
    <cellStyle name="SAPBEXinputData 3 2 2 3 2 2 3" xfId="18848" xr:uid="{00000000-0005-0000-0000-0000BD460000}"/>
    <cellStyle name="SAPBEXinputData 3 2 2 3 2 3" xfId="18849" xr:uid="{00000000-0005-0000-0000-0000BE460000}"/>
    <cellStyle name="SAPBEXinputData 3 2 2 3 2 4" xfId="18850" xr:uid="{00000000-0005-0000-0000-0000BF460000}"/>
    <cellStyle name="SAPBEXinputData 3 2 2 3 2 5" xfId="18851" xr:uid="{00000000-0005-0000-0000-0000C0460000}"/>
    <cellStyle name="SAPBEXinputData 3 2 2 3 2 6" xfId="18852" xr:uid="{00000000-0005-0000-0000-0000C1460000}"/>
    <cellStyle name="SAPBEXinputData 3 2 2 3 3" xfId="18853" xr:uid="{00000000-0005-0000-0000-0000C2460000}"/>
    <cellStyle name="SAPBEXinputData 3 2 2 3 3 2" xfId="18854" xr:uid="{00000000-0005-0000-0000-0000C3460000}"/>
    <cellStyle name="SAPBEXinputData 3 2 2 3 3 2 2" xfId="18855" xr:uid="{00000000-0005-0000-0000-0000C4460000}"/>
    <cellStyle name="SAPBEXinputData 3 2 2 3 3 2 3" xfId="18856" xr:uid="{00000000-0005-0000-0000-0000C5460000}"/>
    <cellStyle name="SAPBEXinputData 3 2 2 3 3 3" xfId="18857" xr:uid="{00000000-0005-0000-0000-0000C6460000}"/>
    <cellStyle name="SAPBEXinputData 3 2 2 3 3 3 2" xfId="18858" xr:uid="{00000000-0005-0000-0000-0000C7460000}"/>
    <cellStyle name="SAPBEXinputData 3 2 2 3 3 4" xfId="18859" xr:uid="{00000000-0005-0000-0000-0000C8460000}"/>
    <cellStyle name="SAPBEXinputData 3 2 2 3 4" xfId="18860" xr:uid="{00000000-0005-0000-0000-0000C9460000}"/>
    <cellStyle name="SAPBEXinputData 3 2 2 3 4 2" xfId="18861" xr:uid="{00000000-0005-0000-0000-0000CA460000}"/>
    <cellStyle name="SAPBEXinputData 3 2 2 3 4 3" xfId="18862" xr:uid="{00000000-0005-0000-0000-0000CB460000}"/>
    <cellStyle name="SAPBEXinputData 3 2 2 3 5" xfId="18863" xr:uid="{00000000-0005-0000-0000-0000CC460000}"/>
    <cellStyle name="SAPBEXinputData 3 2 2 3 6" xfId="18864" xr:uid="{00000000-0005-0000-0000-0000CD460000}"/>
    <cellStyle name="SAPBEXinputData 3 2 2 3 7" xfId="18865" xr:uid="{00000000-0005-0000-0000-0000CE460000}"/>
    <cellStyle name="SAPBEXinputData 3 2 2 3 8" xfId="18866" xr:uid="{00000000-0005-0000-0000-0000CF460000}"/>
    <cellStyle name="SAPBEXinputData 3 2 2 4" xfId="18867" xr:uid="{00000000-0005-0000-0000-0000D0460000}"/>
    <cellStyle name="SAPBEXinputData 3 2 2 4 2" xfId="18868" xr:uid="{00000000-0005-0000-0000-0000D1460000}"/>
    <cellStyle name="SAPBEXinputData 3 2 2 4 2 2" xfId="18869" xr:uid="{00000000-0005-0000-0000-0000D2460000}"/>
    <cellStyle name="SAPBEXinputData 3 2 2 4 2 3" xfId="18870" xr:uid="{00000000-0005-0000-0000-0000D3460000}"/>
    <cellStyle name="SAPBEXinputData 3 2 2 4 2 4" xfId="18871" xr:uid="{00000000-0005-0000-0000-0000D4460000}"/>
    <cellStyle name="SAPBEXinputData 3 2 2 4 3" xfId="18872" xr:uid="{00000000-0005-0000-0000-0000D5460000}"/>
    <cellStyle name="SAPBEXinputData 3 2 2 4 4" xfId="18873" xr:uid="{00000000-0005-0000-0000-0000D6460000}"/>
    <cellStyle name="SAPBEXinputData 3 2 2 4 5" xfId="18874" xr:uid="{00000000-0005-0000-0000-0000D7460000}"/>
    <cellStyle name="SAPBEXinputData 3 2 2 4 6" xfId="18875" xr:uid="{00000000-0005-0000-0000-0000D8460000}"/>
    <cellStyle name="SAPBEXinputData 3 2 2 5" xfId="18876" xr:uid="{00000000-0005-0000-0000-0000D9460000}"/>
    <cellStyle name="SAPBEXinputData 3 2 2 5 2" xfId="18877" xr:uid="{00000000-0005-0000-0000-0000DA460000}"/>
    <cellStyle name="SAPBEXinputData 3 2 2 5 2 2" xfId="18878" xr:uid="{00000000-0005-0000-0000-0000DB460000}"/>
    <cellStyle name="SAPBEXinputData 3 2 2 5 2 3" xfId="18879" xr:uid="{00000000-0005-0000-0000-0000DC460000}"/>
    <cellStyle name="SAPBEXinputData 3 2 2 5 3" xfId="18880" xr:uid="{00000000-0005-0000-0000-0000DD460000}"/>
    <cellStyle name="SAPBEXinputData 3 2 2 5 4" xfId="18881" xr:uid="{00000000-0005-0000-0000-0000DE460000}"/>
    <cellStyle name="SAPBEXinputData 3 2 2 5 5" xfId="18882" xr:uid="{00000000-0005-0000-0000-0000DF460000}"/>
    <cellStyle name="SAPBEXinputData 3 2 2 5 6" xfId="18883" xr:uid="{00000000-0005-0000-0000-0000E0460000}"/>
    <cellStyle name="SAPBEXinputData 3 2 2 6" xfId="18884" xr:uid="{00000000-0005-0000-0000-0000E1460000}"/>
    <cellStyle name="SAPBEXinputData 3 2 2 6 2" xfId="18885" xr:uid="{00000000-0005-0000-0000-0000E2460000}"/>
    <cellStyle name="SAPBEXinputData 3 2 2 6 3" xfId="18886" xr:uid="{00000000-0005-0000-0000-0000E3460000}"/>
    <cellStyle name="SAPBEXinputData 3 2 2 7" xfId="18887" xr:uid="{00000000-0005-0000-0000-0000E4460000}"/>
    <cellStyle name="SAPBEXinputData 3 2 2 8" xfId="18888" xr:uid="{00000000-0005-0000-0000-0000E5460000}"/>
    <cellStyle name="SAPBEXinputData 3 2 2 9" xfId="18889" xr:uid="{00000000-0005-0000-0000-0000E6460000}"/>
    <cellStyle name="SAPBEXinputData 3 2 3" xfId="18890" xr:uid="{00000000-0005-0000-0000-0000E7460000}"/>
    <cellStyle name="SAPBEXinputData 3 2 3 2" xfId="18891" xr:uid="{00000000-0005-0000-0000-0000E8460000}"/>
    <cellStyle name="SAPBEXinputData 3 2 3 2 2" xfId="18892" xr:uid="{00000000-0005-0000-0000-0000E9460000}"/>
    <cellStyle name="SAPBEXinputData 3 2 3 2 2 2" xfId="18893" xr:uid="{00000000-0005-0000-0000-0000EA460000}"/>
    <cellStyle name="SAPBEXinputData 3 2 3 2 2 2 2" xfId="18894" xr:uid="{00000000-0005-0000-0000-0000EB460000}"/>
    <cellStyle name="SAPBEXinputData 3 2 3 2 2 2 3" xfId="18895" xr:uid="{00000000-0005-0000-0000-0000EC460000}"/>
    <cellStyle name="SAPBEXinputData 3 2 3 2 2 3" xfId="18896" xr:uid="{00000000-0005-0000-0000-0000ED460000}"/>
    <cellStyle name="SAPBEXinputData 3 2 3 2 2 4" xfId="18897" xr:uid="{00000000-0005-0000-0000-0000EE460000}"/>
    <cellStyle name="SAPBEXinputData 3 2 3 2 2 5" xfId="18898" xr:uid="{00000000-0005-0000-0000-0000EF460000}"/>
    <cellStyle name="SAPBEXinputData 3 2 3 2 2 6" xfId="18899" xr:uid="{00000000-0005-0000-0000-0000F0460000}"/>
    <cellStyle name="SAPBEXinputData 3 2 3 2 3" xfId="18900" xr:uid="{00000000-0005-0000-0000-0000F1460000}"/>
    <cellStyle name="SAPBEXinputData 3 2 3 2 3 2" xfId="18901" xr:uid="{00000000-0005-0000-0000-0000F2460000}"/>
    <cellStyle name="SAPBEXinputData 3 2 3 2 3 2 2" xfId="18902" xr:uid="{00000000-0005-0000-0000-0000F3460000}"/>
    <cellStyle name="SAPBEXinputData 3 2 3 2 3 2 3" xfId="18903" xr:uid="{00000000-0005-0000-0000-0000F4460000}"/>
    <cellStyle name="SAPBEXinputData 3 2 3 2 3 3" xfId="18904" xr:uid="{00000000-0005-0000-0000-0000F5460000}"/>
    <cellStyle name="SAPBEXinputData 3 2 3 2 3 3 2" xfId="18905" xr:uid="{00000000-0005-0000-0000-0000F6460000}"/>
    <cellStyle name="SAPBEXinputData 3 2 3 2 3 4" xfId="18906" xr:uid="{00000000-0005-0000-0000-0000F7460000}"/>
    <cellStyle name="SAPBEXinputData 3 2 3 2 4" xfId="18907" xr:uid="{00000000-0005-0000-0000-0000F8460000}"/>
    <cellStyle name="SAPBEXinputData 3 2 3 2 4 2" xfId="18908" xr:uid="{00000000-0005-0000-0000-0000F9460000}"/>
    <cellStyle name="SAPBEXinputData 3 2 3 2 4 3" xfId="18909" xr:uid="{00000000-0005-0000-0000-0000FA460000}"/>
    <cellStyle name="SAPBEXinputData 3 2 3 2 5" xfId="18910" xr:uid="{00000000-0005-0000-0000-0000FB460000}"/>
    <cellStyle name="SAPBEXinputData 3 2 3 2 6" xfId="18911" xr:uid="{00000000-0005-0000-0000-0000FC460000}"/>
    <cellStyle name="SAPBEXinputData 3 2 3 2 7" xfId="18912" xr:uid="{00000000-0005-0000-0000-0000FD460000}"/>
    <cellStyle name="SAPBEXinputData 3 2 3 2 8" xfId="18913" xr:uid="{00000000-0005-0000-0000-0000FE460000}"/>
    <cellStyle name="SAPBEXinputData 3 2 3 3" xfId="18914" xr:uid="{00000000-0005-0000-0000-0000FF460000}"/>
    <cellStyle name="SAPBEXinputData 3 2 3 3 2" xfId="18915" xr:uid="{00000000-0005-0000-0000-000000470000}"/>
    <cellStyle name="SAPBEXinputData 3 2 3 3 2 2" xfId="18916" xr:uid="{00000000-0005-0000-0000-000001470000}"/>
    <cellStyle name="SAPBEXinputData 3 2 3 3 2 3" xfId="18917" xr:uid="{00000000-0005-0000-0000-000002470000}"/>
    <cellStyle name="SAPBEXinputData 3 2 3 3 3" xfId="18918" xr:uid="{00000000-0005-0000-0000-000003470000}"/>
    <cellStyle name="SAPBEXinputData 3 2 3 3 4" xfId="18919" xr:uid="{00000000-0005-0000-0000-000004470000}"/>
    <cellStyle name="SAPBEXinputData 3 2 3 3 5" xfId="18920" xr:uid="{00000000-0005-0000-0000-000005470000}"/>
    <cellStyle name="SAPBEXinputData 3 2 3 3 6" xfId="18921" xr:uid="{00000000-0005-0000-0000-000006470000}"/>
    <cellStyle name="SAPBEXinputData 3 2 3 4" xfId="18922" xr:uid="{00000000-0005-0000-0000-000007470000}"/>
    <cellStyle name="SAPBEXinputData 3 2 3 4 2" xfId="18923" xr:uid="{00000000-0005-0000-0000-000008470000}"/>
    <cellStyle name="SAPBEXinputData 3 2 3 4 2 2" xfId="18924" xr:uid="{00000000-0005-0000-0000-000009470000}"/>
    <cellStyle name="SAPBEXinputData 3 2 3 4 2 3" xfId="18925" xr:uid="{00000000-0005-0000-0000-00000A470000}"/>
    <cellStyle name="SAPBEXinputData 3 2 3 4 3" xfId="18926" xr:uid="{00000000-0005-0000-0000-00000B470000}"/>
    <cellStyle name="SAPBEXinputData 3 2 3 4 3 2" xfId="18927" xr:uid="{00000000-0005-0000-0000-00000C470000}"/>
    <cellStyle name="SAPBEXinputData 3 2 3 4 4" xfId="18928" xr:uid="{00000000-0005-0000-0000-00000D470000}"/>
    <cellStyle name="SAPBEXinputData 3 2 3 5" xfId="18929" xr:uid="{00000000-0005-0000-0000-00000E470000}"/>
    <cellStyle name="SAPBEXinputData 3 2 3 5 2" xfId="18930" xr:uid="{00000000-0005-0000-0000-00000F470000}"/>
    <cellStyle name="SAPBEXinputData 3 2 3 5 3" xfId="18931" xr:uid="{00000000-0005-0000-0000-000010470000}"/>
    <cellStyle name="SAPBEXinputData 3 2 3 6" xfId="18932" xr:uid="{00000000-0005-0000-0000-000011470000}"/>
    <cellStyle name="SAPBEXinputData 3 2 3 7" xfId="18933" xr:uid="{00000000-0005-0000-0000-000012470000}"/>
    <cellStyle name="SAPBEXinputData 3 2 3 8" xfId="18934" xr:uid="{00000000-0005-0000-0000-000013470000}"/>
    <cellStyle name="SAPBEXinputData 3 2 3 9" xfId="18935" xr:uid="{00000000-0005-0000-0000-000014470000}"/>
    <cellStyle name="SAPBEXinputData 3 2 4" xfId="18936" xr:uid="{00000000-0005-0000-0000-000015470000}"/>
    <cellStyle name="SAPBEXinputData 3 2 4 2" xfId="18937" xr:uid="{00000000-0005-0000-0000-000016470000}"/>
    <cellStyle name="SAPBEXinputData 3 2 4 2 2" xfId="18938" xr:uid="{00000000-0005-0000-0000-000017470000}"/>
    <cellStyle name="SAPBEXinputData 3 2 4 2 2 2" xfId="18939" xr:uid="{00000000-0005-0000-0000-000018470000}"/>
    <cellStyle name="SAPBEXinputData 3 2 4 2 2 3" xfId="18940" xr:uid="{00000000-0005-0000-0000-000019470000}"/>
    <cellStyle name="SAPBEXinputData 3 2 4 2 2 4" xfId="18941" xr:uid="{00000000-0005-0000-0000-00001A470000}"/>
    <cellStyle name="SAPBEXinputData 3 2 4 2 3" xfId="18942" xr:uid="{00000000-0005-0000-0000-00001B470000}"/>
    <cellStyle name="SAPBEXinputData 3 2 4 2 4" xfId="18943" xr:uid="{00000000-0005-0000-0000-00001C470000}"/>
    <cellStyle name="SAPBEXinputData 3 2 4 2 5" xfId="18944" xr:uid="{00000000-0005-0000-0000-00001D470000}"/>
    <cellStyle name="SAPBEXinputData 3 2 4 2 6" xfId="18945" xr:uid="{00000000-0005-0000-0000-00001E470000}"/>
    <cellStyle name="SAPBEXinputData 3 2 4 3" xfId="18946" xr:uid="{00000000-0005-0000-0000-00001F470000}"/>
    <cellStyle name="SAPBEXinputData 3 2 4 3 2" xfId="18947" xr:uid="{00000000-0005-0000-0000-000020470000}"/>
    <cellStyle name="SAPBEXinputData 3 2 4 3 2 2" xfId="18948" xr:uid="{00000000-0005-0000-0000-000021470000}"/>
    <cellStyle name="SAPBEXinputData 3 2 4 3 2 3" xfId="18949" xr:uid="{00000000-0005-0000-0000-000022470000}"/>
    <cellStyle name="SAPBEXinputData 3 2 4 3 3" xfId="18950" xr:uid="{00000000-0005-0000-0000-000023470000}"/>
    <cellStyle name="SAPBEXinputData 3 2 4 3 4" xfId="18951" xr:uid="{00000000-0005-0000-0000-000024470000}"/>
    <cellStyle name="SAPBEXinputData 3 2 4 3 5" xfId="18952" xr:uid="{00000000-0005-0000-0000-000025470000}"/>
    <cellStyle name="SAPBEXinputData 3 2 4 3 6" xfId="18953" xr:uid="{00000000-0005-0000-0000-000026470000}"/>
    <cellStyle name="SAPBEXinputData 3 2 4 4" xfId="18954" xr:uid="{00000000-0005-0000-0000-000027470000}"/>
    <cellStyle name="SAPBEXinputData 3 2 4 4 2" xfId="18955" xr:uid="{00000000-0005-0000-0000-000028470000}"/>
    <cellStyle name="SAPBEXinputData 3 2 4 4 3" xfId="18956" xr:uid="{00000000-0005-0000-0000-000029470000}"/>
    <cellStyle name="SAPBEXinputData 3 2 4 5" xfId="18957" xr:uid="{00000000-0005-0000-0000-00002A470000}"/>
    <cellStyle name="SAPBEXinputData 3 2 4 6" xfId="18958" xr:uid="{00000000-0005-0000-0000-00002B470000}"/>
    <cellStyle name="SAPBEXinputData 3 2 4 7" xfId="18959" xr:uid="{00000000-0005-0000-0000-00002C470000}"/>
    <cellStyle name="SAPBEXinputData 3 2 4 8" xfId="18960" xr:uid="{00000000-0005-0000-0000-00002D470000}"/>
    <cellStyle name="SAPBEXinputData 3 2 5" xfId="18961" xr:uid="{00000000-0005-0000-0000-00002E470000}"/>
    <cellStyle name="SAPBEXinputData 3 2 5 2" xfId="18962" xr:uid="{00000000-0005-0000-0000-00002F470000}"/>
    <cellStyle name="SAPBEXinputData 3 2 5 2 2" xfId="18963" xr:uid="{00000000-0005-0000-0000-000030470000}"/>
    <cellStyle name="SAPBEXinputData 3 2 5 2 3" xfId="18964" xr:uid="{00000000-0005-0000-0000-000031470000}"/>
    <cellStyle name="SAPBEXinputData 3 2 5 2 4" xfId="18965" xr:uid="{00000000-0005-0000-0000-000032470000}"/>
    <cellStyle name="SAPBEXinputData 3 2 5 3" xfId="18966" xr:uid="{00000000-0005-0000-0000-000033470000}"/>
    <cellStyle name="SAPBEXinputData 3 2 5 4" xfId="18967" xr:uid="{00000000-0005-0000-0000-000034470000}"/>
    <cellStyle name="SAPBEXinputData 3 2 5 5" xfId="18968" xr:uid="{00000000-0005-0000-0000-000035470000}"/>
    <cellStyle name="SAPBEXinputData 3 2 5 6" xfId="18969" xr:uid="{00000000-0005-0000-0000-000036470000}"/>
    <cellStyle name="SAPBEXinputData 3 2 6" xfId="18970" xr:uid="{00000000-0005-0000-0000-000037470000}"/>
    <cellStyle name="SAPBEXinputData 3 2 6 2" xfId="18971" xr:uid="{00000000-0005-0000-0000-000038470000}"/>
    <cellStyle name="SAPBEXinputData 3 2 6 2 2" xfId="18972" xr:uid="{00000000-0005-0000-0000-000039470000}"/>
    <cellStyle name="SAPBEXinputData 3 2 6 2 3" xfId="18973" xr:uid="{00000000-0005-0000-0000-00003A470000}"/>
    <cellStyle name="SAPBEXinputData 3 2 6 3" xfId="18974" xr:uid="{00000000-0005-0000-0000-00003B470000}"/>
    <cellStyle name="SAPBEXinputData 3 2 6 4" xfId="18975" xr:uid="{00000000-0005-0000-0000-00003C470000}"/>
    <cellStyle name="SAPBEXinputData 3 2 6 5" xfId="18976" xr:uid="{00000000-0005-0000-0000-00003D470000}"/>
    <cellStyle name="SAPBEXinputData 3 2 6 6" xfId="18977" xr:uid="{00000000-0005-0000-0000-00003E470000}"/>
    <cellStyle name="SAPBEXinputData 3 2 7" xfId="18978" xr:uid="{00000000-0005-0000-0000-00003F470000}"/>
    <cellStyle name="SAPBEXinputData 3 2 7 2" xfId="18979" xr:uid="{00000000-0005-0000-0000-000040470000}"/>
    <cellStyle name="SAPBEXinputData 3 2 7 3" xfId="18980" xr:uid="{00000000-0005-0000-0000-000041470000}"/>
    <cellStyle name="SAPBEXinputData 3 2 8" xfId="18981" xr:uid="{00000000-0005-0000-0000-000042470000}"/>
    <cellStyle name="SAPBEXinputData 3 2 9" xfId="18982" xr:uid="{00000000-0005-0000-0000-000043470000}"/>
    <cellStyle name="SAPBEXinputData 3 3" xfId="18983" xr:uid="{00000000-0005-0000-0000-000044470000}"/>
    <cellStyle name="SAPBEXinputData 3 3 10" xfId="18984" xr:uid="{00000000-0005-0000-0000-000045470000}"/>
    <cellStyle name="SAPBEXinputData 3 3 2" xfId="18985" xr:uid="{00000000-0005-0000-0000-000046470000}"/>
    <cellStyle name="SAPBEXinputData 3 3 2 2" xfId="18986" xr:uid="{00000000-0005-0000-0000-000047470000}"/>
    <cellStyle name="SAPBEXinputData 3 3 2 2 2" xfId="18987" xr:uid="{00000000-0005-0000-0000-000048470000}"/>
    <cellStyle name="SAPBEXinputData 3 3 2 2 2 2" xfId="18988" xr:uid="{00000000-0005-0000-0000-000049470000}"/>
    <cellStyle name="SAPBEXinputData 3 3 2 2 2 2 2" xfId="18989" xr:uid="{00000000-0005-0000-0000-00004A470000}"/>
    <cellStyle name="SAPBEXinputData 3 3 2 2 2 2 3" xfId="18990" xr:uid="{00000000-0005-0000-0000-00004B470000}"/>
    <cellStyle name="SAPBEXinputData 3 3 2 2 2 3" xfId="18991" xr:uid="{00000000-0005-0000-0000-00004C470000}"/>
    <cellStyle name="SAPBEXinputData 3 3 2 2 2 4" xfId="18992" xr:uid="{00000000-0005-0000-0000-00004D470000}"/>
    <cellStyle name="SAPBEXinputData 3 3 2 2 2 5" xfId="18993" xr:uid="{00000000-0005-0000-0000-00004E470000}"/>
    <cellStyle name="SAPBEXinputData 3 3 2 2 2 6" xfId="18994" xr:uid="{00000000-0005-0000-0000-00004F470000}"/>
    <cellStyle name="SAPBEXinputData 3 3 2 2 3" xfId="18995" xr:uid="{00000000-0005-0000-0000-000050470000}"/>
    <cellStyle name="SAPBEXinputData 3 3 2 2 3 2" xfId="18996" xr:uid="{00000000-0005-0000-0000-000051470000}"/>
    <cellStyle name="SAPBEXinputData 3 3 2 2 3 2 2" xfId="18997" xr:uid="{00000000-0005-0000-0000-000052470000}"/>
    <cellStyle name="SAPBEXinputData 3 3 2 2 3 2 3" xfId="18998" xr:uid="{00000000-0005-0000-0000-000053470000}"/>
    <cellStyle name="SAPBEXinputData 3 3 2 2 3 3" xfId="18999" xr:uid="{00000000-0005-0000-0000-000054470000}"/>
    <cellStyle name="SAPBEXinputData 3 3 2 2 3 3 2" xfId="19000" xr:uid="{00000000-0005-0000-0000-000055470000}"/>
    <cellStyle name="SAPBEXinputData 3 3 2 2 3 4" xfId="19001" xr:uid="{00000000-0005-0000-0000-000056470000}"/>
    <cellStyle name="SAPBEXinputData 3 3 2 2 4" xfId="19002" xr:uid="{00000000-0005-0000-0000-000057470000}"/>
    <cellStyle name="SAPBEXinputData 3 3 2 2 4 2" xfId="19003" xr:uid="{00000000-0005-0000-0000-000058470000}"/>
    <cellStyle name="SAPBEXinputData 3 3 2 2 4 3" xfId="19004" xr:uid="{00000000-0005-0000-0000-000059470000}"/>
    <cellStyle name="SAPBEXinputData 3 3 2 2 5" xfId="19005" xr:uid="{00000000-0005-0000-0000-00005A470000}"/>
    <cellStyle name="SAPBEXinputData 3 3 2 2 6" xfId="19006" xr:uid="{00000000-0005-0000-0000-00005B470000}"/>
    <cellStyle name="SAPBEXinputData 3 3 2 2 7" xfId="19007" xr:uid="{00000000-0005-0000-0000-00005C470000}"/>
    <cellStyle name="SAPBEXinputData 3 3 2 2 8" xfId="19008" xr:uid="{00000000-0005-0000-0000-00005D470000}"/>
    <cellStyle name="SAPBEXinputData 3 3 2 3" xfId="19009" xr:uid="{00000000-0005-0000-0000-00005E470000}"/>
    <cellStyle name="SAPBEXinputData 3 3 2 3 2" xfId="19010" xr:uid="{00000000-0005-0000-0000-00005F470000}"/>
    <cellStyle name="SAPBEXinputData 3 3 2 3 2 2" xfId="19011" xr:uid="{00000000-0005-0000-0000-000060470000}"/>
    <cellStyle name="SAPBEXinputData 3 3 2 3 2 3" xfId="19012" xr:uid="{00000000-0005-0000-0000-000061470000}"/>
    <cellStyle name="SAPBEXinputData 3 3 2 3 3" xfId="19013" xr:uid="{00000000-0005-0000-0000-000062470000}"/>
    <cellStyle name="SAPBEXinputData 3 3 2 3 4" xfId="19014" xr:uid="{00000000-0005-0000-0000-000063470000}"/>
    <cellStyle name="SAPBEXinputData 3 3 2 3 5" xfId="19015" xr:uid="{00000000-0005-0000-0000-000064470000}"/>
    <cellStyle name="SAPBEXinputData 3 3 2 3 6" xfId="19016" xr:uid="{00000000-0005-0000-0000-000065470000}"/>
    <cellStyle name="SAPBEXinputData 3 3 2 4" xfId="19017" xr:uid="{00000000-0005-0000-0000-000066470000}"/>
    <cellStyle name="SAPBEXinputData 3 3 2 4 2" xfId="19018" xr:uid="{00000000-0005-0000-0000-000067470000}"/>
    <cellStyle name="SAPBEXinputData 3 3 2 4 2 2" xfId="19019" xr:uid="{00000000-0005-0000-0000-000068470000}"/>
    <cellStyle name="SAPBEXinputData 3 3 2 4 2 3" xfId="19020" xr:uid="{00000000-0005-0000-0000-000069470000}"/>
    <cellStyle name="SAPBEXinputData 3 3 2 4 3" xfId="19021" xr:uid="{00000000-0005-0000-0000-00006A470000}"/>
    <cellStyle name="SAPBEXinputData 3 3 2 4 3 2" xfId="19022" xr:uid="{00000000-0005-0000-0000-00006B470000}"/>
    <cellStyle name="SAPBEXinputData 3 3 2 4 4" xfId="19023" xr:uid="{00000000-0005-0000-0000-00006C470000}"/>
    <cellStyle name="SAPBEXinputData 3 3 2 5" xfId="19024" xr:uid="{00000000-0005-0000-0000-00006D470000}"/>
    <cellStyle name="SAPBEXinputData 3 3 2 5 2" xfId="19025" xr:uid="{00000000-0005-0000-0000-00006E470000}"/>
    <cellStyle name="SAPBEXinputData 3 3 2 5 3" xfId="19026" xr:uid="{00000000-0005-0000-0000-00006F470000}"/>
    <cellStyle name="SAPBEXinputData 3 3 2 6" xfId="19027" xr:uid="{00000000-0005-0000-0000-000070470000}"/>
    <cellStyle name="SAPBEXinputData 3 3 2 7" xfId="19028" xr:uid="{00000000-0005-0000-0000-000071470000}"/>
    <cellStyle name="SAPBEXinputData 3 3 2 8" xfId="19029" xr:uid="{00000000-0005-0000-0000-000072470000}"/>
    <cellStyle name="SAPBEXinputData 3 3 2 9" xfId="19030" xr:uid="{00000000-0005-0000-0000-000073470000}"/>
    <cellStyle name="SAPBEXinputData 3 3 3" xfId="19031" xr:uid="{00000000-0005-0000-0000-000074470000}"/>
    <cellStyle name="SAPBEXinputData 3 3 3 2" xfId="19032" xr:uid="{00000000-0005-0000-0000-000075470000}"/>
    <cellStyle name="SAPBEXinputData 3 3 3 2 2" xfId="19033" xr:uid="{00000000-0005-0000-0000-000076470000}"/>
    <cellStyle name="SAPBEXinputData 3 3 3 2 2 2" xfId="19034" xr:uid="{00000000-0005-0000-0000-000077470000}"/>
    <cellStyle name="SAPBEXinputData 3 3 3 2 2 3" xfId="19035" xr:uid="{00000000-0005-0000-0000-000078470000}"/>
    <cellStyle name="SAPBEXinputData 3 3 3 2 3" xfId="19036" xr:uid="{00000000-0005-0000-0000-000079470000}"/>
    <cellStyle name="SAPBEXinputData 3 3 3 2 4" xfId="19037" xr:uid="{00000000-0005-0000-0000-00007A470000}"/>
    <cellStyle name="SAPBEXinputData 3 3 3 2 5" xfId="19038" xr:uid="{00000000-0005-0000-0000-00007B470000}"/>
    <cellStyle name="SAPBEXinputData 3 3 3 2 6" xfId="19039" xr:uid="{00000000-0005-0000-0000-00007C470000}"/>
    <cellStyle name="SAPBEXinputData 3 3 3 3" xfId="19040" xr:uid="{00000000-0005-0000-0000-00007D470000}"/>
    <cellStyle name="SAPBEXinputData 3 3 3 3 2" xfId="19041" xr:uid="{00000000-0005-0000-0000-00007E470000}"/>
    <cellStyle name="SAPBEXinputData 3 3 3 3 2 2" xfId="19042" xr:uid="{00000000-0005-0000-0000-00007F470000}"/>
    <cellStyle name="SAPBEXinputData 3 3 3 3 2 3" xfId="19043" xr:uid="{00000000-0005-0000-0000-000080470000}"/>
    <cellStyle name="SAPBEXinputData 3 3 3 3 3" xfId="19044" xr:uid="{00000000-0005-0000-0000-000081470000}"/>
    <cellStyle name="SAPBEXinputData 3 3 3 3 3 2" xfId="19045" xr:uid="{00000000-0005-0000-0000-000082470000}"/>
    <cellStyle name="SAPBEXinputData 3 3 3 3 4" xfId="19046" xr:uid="{00000000-0005-0000-0000-000083470000}"/>
    <cellStyle name="SAPBEXinputData 3 3 3 4" xfId="19047" xr:uid="{00000000-0005-0000-0000-000084470000}"/>
    <cellStyle name="SAPBEXinputData 3 3 3 4 2" xfId="19048" xr:uid="{00000000-0005-0000-0000-000085470000}"/>
    <cellStyle name="SAPBEXinputData 3 3 3 4 3" xfId="19049" xr:uid="{00000000-0005-0000-0000-000086470000}"/>
    <cellStyle name="SAPBEXinputData 3 3 3 5" xfId="19050" xr:uid="{00000000-0005-0000-0000-000087470000}"/>
    <cellStyle name="SAPBEXinputData 3 3 3 6" xfId="19051" xr:uid="{00000000-0005-0000-0000-000088470000}"/>
    <cellStyle name="SAPBEXinputData 3 3 3 7" xfId="19052" xr:uid="{00000000-0005-0000-0000-000089470000}"/>
    <cellStyle name="SAPBEXinputData 3 3 3 8" xfId="19053" xr:uid="{00000000-0005-0000-0000-00008A470000}"/>
    <cellStyle name="SAPBEXinputData 3 3 4" xfId="19054" xr:uid="{00000000-0005-0000-0000-00008B470000}"/>
    <cellStyle name="SAPBEXinputData 3 3 4 2" xfId="19055" xr:uid="{00000000-0005-0000-0000-00008C470000}"/>
    <cellStyle name="SAPBEXinputData 3 3 4 2 2" xfId="19056" xr:uid="{00000000-0005-0000-0000-00008D470000}"/>
    <cellStyle name="SAPBEXinputData 3 3 4 2 3" xfId="19057" xr:uid="{00000000-0005-0000-0000-00008E470000}"/>
    <cellStyle name="SAPBEXinputData 3 3 4 2 4" xfId="19058" xr:uid="{00000000-0005-0000-0000-00008F470000}"/>
    <cellStyle name="SAPBEXinputData 3 3 4 3" xfId="19059" xr:uid="{00000000-0005-0000-0000-000090470000}"/>
    <cellStyle name="SAPBEXinputData 3 3 4 4" xfId="19060" xr:uid="{00000000-0005-0000-0000-000091470000}"/>
    <cellStyle name="SAPBEXinputData 3 3 4 5" xfId="19061" xr:uid="{00000000-0005-0000-0000-000092470000}"/>
    <cellStyle name="SAPBEXinputData 3 3 4 6" xfId="19062" xr:uid="{00000000-0005-0000-0000-000093470000}"/>
    <cellStyle name="SAPBEXinputData 3 3 5" xfId="19063" xr:uid="{00000000-0005-0000-0000-000094470000}"/>
    <cellStyle name="SAPBEXinputData 3 3 5 2" xfId="19064" xr:uid="{00000000-0005-0000-0000-000095470000}"/>
    <cellStyle name="SAPBEXinputData 3 3 5 2 2" xfId="19065" xr:uid="{00000000-0005-0000-0000-000096470000}"/>
    <cellStyle name="SAPBEXinputData 3 3 5 2 3" xfId="19066" xr:uid="{00000000-0005-0000-0000-000097470000}"/>
    <cellStyle name="SAPBEXinputData 3 3 5 3" xfId="19067" xr:uid="{00000000-0005-0000-0000-000098470000}"/>
    <cellStyle name="SAPBEXinputData 3 3 5 4" xfId="19068" xr:uid="{00000000-0005-0000-0000-000099470000}"/>
    <cellStyle name="SAPBEXinputData 3 3 5 5" xfId="19069" xr:uid="{00000000-0005-0000-0000-00009A470000}"/>
    <cellStyle name="SAPBEXinputData 3 3 5 6" xfId="19070" xr:uid="{00000000-0005-0000-0000-00009B470000}"/>
    <cellStyle name="SAPBEXinputData 3 3 6" xfId="19071" xr:uid="{00000000-0005-0000-0000-00009C470000}"/>
    <cellStyle name="SAPBEXinputData 3 3 6 2" xfId="19072" xr:uid="{00000000-0005-0000-0000-00009D470000}"/>
    <cellStyle name="SAPBEXinputData 3 3 6 3" xfId="19073" xr:uid="{00000000-0005-0000-0000-00009E470000}"/>
    <cellStyle name="SAPBEXinputData 3 3 7" xfId="19074" xr:uid="{00000000-0005-0000-0000-00009F470000}"/>
    <cellStyle name="SAPBEXinputData 3 3 8" xfId="19075" xr:uid="{00000000-0005-0000-0000-0000A0470000}"/>
    <cellStyle name="SAPBEXinputData 3 3 9" xfId="19076" xr:uid="{00000000-0005-0000-0000-0000A1470000}"/>
    <cellStyle name="SAPBEXinputData 3 4" xfId="19077" xr:uid="{00000000-0005-0000-0000-0000A2470000}"/>
    <cellStyle name="SAPBEXinputData 3 4 2" xfId="19078" xr:uid="{00000000-0005-0000-0000-0000A3470000}"/>
    <cellStyle name="SAPBEXinputData 3 4 2 2" xfId="19079" xr:uid="{00000000-0005-0000-0000-0000A4470000}"/>
    <cellStyle name="SAPBEXinputData 3 4 2 2 2" xfId="19080" xr:uid="{00000000-0005-0000-0000-0000A5470000}"/>
    <cellStyle name="SAPBEXinputData 3 4 2 2 2 2" xfId="19081" xr:uid="{00000000-0005-0000-0000-0000A6470000}"/>
    <cellStyle name="SAPBEXinputData 3 4 2 2 2 3" xfId="19082" xr:uid="{00000000-0005-0000-0000-0000A7470000}"/>
    <cellStyle name="SAPBEXinputData 3 4 2 2 3" xfId="19083" xr:uid="{00000000-0005-0000-0000-0000A8470000}"/>
    <cellStyle name="SAPBEXinputData 3 4 2 2 4" xfId="19084" xr:uid="{00000000-0005-0000-0000-0000A9470000}"/>
    <cellStyle name="SAPBEXinputData 3 4 2 2 5" xfId="19085" xr:uid="{00000000-0005-0000-0000-0000AA470000}"/>
    <cellStyle name="SAPBEXinputData 3 4 2 2 6" xfId="19086" xr:uid="{00000000-0005-0000-0000-0000AB470000}"/>
    <cellStyle name="SAPBEXinputData 3 4 2 3" xfId="19087" xr:uid="{00000000-0005-0000-0000-0000AC470000}"/>
    <cellStyle name="SAPBEXinputData 3 4 2 3 2" xfId="19088" xr:uid="{00000000-0005-0000-0000-0000AD470000}"/>
    <cellStyle name="SAPBEXinputData 3 4 2 3 2 2" xfId="19089" xr:uid="{00000000-0005-0000-0000-0000AE470000}"/>
    <cellStyle name="SAPBEXinputData 3 4 2 3 2 3" xfId="19090" xr:uid="{00000000-0005-0000-0000-0000AF470000}"/>
    <cellStyle name="SAPBEXinputData 3 4 2 3 3" xfId="19091" xr:uid="{00000000-0005-0000-0000-0000B0470000}"/>
    <cellStyle name="SAPBEXinputData 3 4 2 3 3 2" xfId="19092" xr:uid="{00000000-0005-0000-0000-0000B1470000}"/>
    <cellStyle name="SAPBEXinputData 3 4 2 3 4" xfId="19093" xr:uid="{00000000-0005-0000-0000-0000B2470000}"/>
    <cellStyle name="SAPBEXinputData 3 4 2 4" xfId="19094" xr:uid="{00000000-0005-0000-0000-0000B3470000}"/>
    <cellStyle name="SAPBEXinputData 3 4 2 4 2" xfId="19095" xr:uid="{00000000-0005-0000-0000-0000B4470000}"/>
    <cellStyle name="SAPBEXinputData 3 4 2 4 3" xfId="19096" xr:uid="{00000000-0005-0000-0000-0000B5470000}"/>
    <cellStyle name="SAPBEXinputData 3 4 2 5" xfId="19097" xr:uid="{00000000-0005-0000-0000-0000B6470000}"/>
    <cellStyle name="SAPBEXinputData 3 4 2 6" xfId="19098" xr:uid="{00000000-0005-0000-0000-0000B7470000}"/>
    <cellStyle name="SAPBEXinputData 3 4 2 7" xfId="19099" xr:uid="{00000000-0005-0000-0000-0000B8470000}"/>
    <cellStyle name="SAPBEXinputData 3 4 2 8" xfId="19100" xr:uid="{00000000-0005-0000-0000-0000B9470000}"/>
    <cellStyle name="SAPBEXinputData 3 4 3" xfId="19101" xr:uid="{00000000-0005-0000-0000-0000BA470000}"/>
    <cellStyle name="SAPBEXinputData 3 4 3 2" xfId="19102" xr:uid="{00000000-0005-0000-0000-0000BB470000}"/>
    <cellStyle name="SAPBEXinputData 3 4 3 2 2" xfId="19103" xr:uid="{00000000-0005-0000-0000-0000BC470000}"/>
    <cellStyle name="SAPBEXinputData 3 4 3 2 3" xfId="19104" xr:uid="{00000000-0005-0000-0000-0000BD470000}"/>
    <cellStyle name="SAPBEXinputData 3 4 3 3" xfId="19105" xr:uid="{00000000-0005-0000-0000-0000BE470000}"/>
    <cellStyle name="SAPBEXinputData 3 4 3 4" xfId="19106" xr:uid="{00000000-0005-0000-0000-0000BF470000}"/>
    <cellStyle name="SAPBEXinputData 3 4 3 5" xfId="19107" xr:uid="{00000000-0005-0000-0000-0000C0470000}"/>
    <cellStyle name="SAPBEXinputData 3 4 3 6" xfId="19108" xr:uid="{00000000-0005-0000-0000-0000C1470000}"/>
    <cellStyle name="SAPBEXinputData 3 4 4" xfId="19109" xr:uid="{00000000-0005-0000-0000-0000C2470000}"/>
    <cellStyle name="SAPBEXinputData 3 4 4 2" xfId="19110" xr:uid="{00000000-0005-0000-0000-0000C3470000}"/>
    <cellStyle name="SAPBEXinputData 3 4 4 2 2" xfId="19111" xr:uid="{00000000-0005-0000-0000-0000C4470000}"/>
    <cellStyle name="SAPBEXinputData 3 4 4 2 3" xfId="19112" xr:uid="{00000000-0005-0000-0000-0000C5470000}"/>
    <cellStyle name="SAPBEXinputData 3 4 4 3" xfId="19113" xr:uid="{00000000-0005-0000-0000-0000C6470000}"/>
    <cellStyle name="SAPBEXinputData 3 4 4 3 2" xfId="19114" xr:uid="{00000000-0005-0000-0000-0000C7470000}"/>
    <cellStyle name="SAPBEXinputData 3 4 4 4" xfId="19115" xr:uid="{00000000-0005-0000-0000-0000C8470000}"/>
    <cellStyle name="SAPBEXinputData 3 4 5" xfId="19116" xr:uid="{00000000-0005-0000-0000-0000C9470000}"/>
    <cellStyle name="SAPBEXinputData 3 4 5 2" xfId="19117" xr:uid="{00000000-0005-0000-0000-0000CA470000}"/>
    <cellStyle name="SAPBEXinputData 3 4 5 3" xfId="19118" xr:uid="{00000000-0005-0000-0000-0000CB470000}"/>
    <cellStyle name="SAPBEXinputData 3 4 6" xfId="19119" xr:uid="{00000000-0005-0000-0000-0000CC470000}"/>
    <cellStyle name="SAPBEXinputData 3 4 7" xfId="19120" xr:uid="{00000000-0005-0000-0000-0000CD470000}"/>
    <cellStyle name="SAPBEXinputData 3 4 8" xfId="19121" xr:uid="{00000000-0005-0000-0000-0000CE470000}"/>
    <cellStyle name="SAPBEXinputData 3 4 9" xfId="19122" xr:uid="{00000000-0005-0000-0000-0000CF470000}"/>
    <cellStyle name="SAPBEXinputData 3 5" xfId="19123" xr:uid="{00000000-0005-0000-0000-0000D0470000}"/>
    <cellStyle name="SAPBEXinputData 3 5 2" xfId="19124" xr:uid="{00000000-0005-0000-0000-0000D1470000}"/>
    <cellStyle name="SAPBEXinputData 3 5 2 2" xfId="19125" xr:uid="{00000000-0005-0000-0000-0000D2470000}"/>
    <cellStyle name="SAPBEXinputData 3 5 2 2 2" xfId="19126" xr:uid="{00000000-0005-0000-0000-0000D3470000}"/>
    <cellStyle name="SAPBEXinputData 3 5 2 2 3" xfId="19127" xr:uid="{00000000-0005-0000-0000-0000D4470000}"/>
    <cellStyle name="SAPBEXinputData 3 5 2 2 4" xfId="19128" xr:uid="{00000000-0005-0000-0000-0000D5470000}"/>
    <cellStyle name="SAPBEXinputData 3 5 2 3" xfId="19129" xr:uid="{00000000-0005-0000-0000-0000D6470000}"/>
    <cellStyle name="SAPBEXinputData 3 5 2 4" xfId="19130" xr:uid="{00000000-0005-0000-0000-0000D7470000}"/>
    <cellStyle name="SAPBEXinputData 3 5 2 5" xfId="19131" xr:uid="{00000000-0005-0000-0000-0000D8470000}"/>
    <cellStyle name="SAPBEXinputData 3 5 2 6" xfId="19132" xr:uid="{00000000-0005-0000-0000-0000D9470000}"/>
    <cellStyle name="SAPBEXinputData 3 5 3" xfId="19133" xr:uid="{00000000-0005-0000-0000-0000DA470000}"/>
    <cellStyle name="SAPBEXinputData 3 5 3 2" xfId="19134" xr:uid="{00000000-0005-0000-0000-0000DB470000}"/>
    <cellStyle name="SAPBEXinputData 3 5 3 2 2" xfId="19135" xr:uid="{00000000-0005-0000-0000-0000DC470000}"/>
    <cellStyle name="SAPBEXinputData 3 5 3 2 3" xfId="19136" xr:uid="{00000000-0005-0000-0000-0000DD470000}"/>
    <cellStyle name="SAPBEXinputData 3 5 3 3" xfId="19137" xr:uid="{00000000-0005-0000-0000-0000DE470000}"/>
    <cellStyle name="SAPBEXinputData 3 5 3 4" xfId="19138" xr:uid="{00000000-0005-0000-0000-0000DF470000}"/>
    <cellStyle name="SAPBEXinputData 3 5 3 5" xfId="19139" xr:uid="{00000000-0005-0000-0000-0000E0470000}"/>
    <cellStyle name="SAPBEXinputData 3 5 3 6" xfId="19140" xr:uid="{00000000-0005-0000-0000-0000E1470000}"/>
    <cellStyle name="SAPBEXinputData 3 5 4" xfId="19141" xr:uid="{00000000-0005-0000-0000-0000E2470000}"/>
    <cellStyle name="SAPBEXinputData 3 5 4 2" xfId="19142" xr:uid="{00000000-0005-0000-0000-0000E3470000}"/>
    <cellStyle name="SAPBEXinputData 3 5 4 3" xfId="19143" xr:uid="{00000000-0005-0000-0000-0000E4470000}"/>
    <cellStyle name="SAPBEXinputData 3 5 5" xfId="19144" xr:uid="{00000000-0005-0000-0000-0000E5470000}"/>
    <cellStyle name="SAPBEXinputData 3 5 6" xfId="19145" xr:uid="{00000000-0005-0000-0000-0000E6470000}"/>
    <cellStyle name="SAPBEXinputData 3 5 7" xfId="19146" xr:uid="{00000000-0005-0000-0000-0000E7470000}"/>
    <cellStyle name="SAPBEXinputData 3 5 8" xfId="19147" xr:uid="{00000000-0005-0000-0000-0000E8470000}"/>
    <cellStyle name="SAPBEXinputData 3 6" xfId="19148" xr:uid="{00000000-0005-0000-0000-0000E9470000}"/>
    <cellStyle name="SAPBEXinputData 3 6 2" xfId="19149" xr:uid="{00000000-0005-0000-0000-0000EA470000}"/>
    <cellStyle name="SAPBEXinputData 3 6 2 2" xfId="19150" xr:uid="{00000000-0005-0000-0000-0000EB470000}"/>
    <cellStyle name="SAPBEXinputData 3 6 3" xfId="19151" xr:uid="{00000000-0005-0000-0000-0000EC470000}"/>
    <cellStyle name="SAPBEXinputData 3 6 4" xfId="19152" xr:uid="{00000000-0005-0000-0000-0000ED470000}"/>
    <cellStyle name="SAPBEXinputData 3 6 4 2" xfId="20426" xr:uid="{00000000-0005-0000-0000-0000ED470000}"/>
    <cellStyle name="SAPBEXinputData 3 6 5" xfId="19153" xr:uid="{00000000-0005-0000-0000-0000EE470000}"/>
    <cellStyle name="SAPBEXinputData 3 6 6" xfId="19154" xr:uid="{00000000-0005-0000-0000-0000EF470000}"/>
    <cellStyle name="SAPBEXinputData 3 7" xfId="19155" xr:uid="{00000000-0005-0000-0000-0000F0470000}"/>
    <cellStyle name="SAPBEXinputData 3 7 2" xfId="19156" xr:uid="{00000000-0005-0000-0000-0000F1470000}"/>
    <cellStyle name="SAPBEXinputData 3 7 2 2" xfId="19157" xr:uid="{00000000-0005-0000-0000-0000F2470000}"/>
    <cellStyle name="SAPBEXinputData 3 7 2 3" xfId="19158" xr:uid="{00000000-0005-0000-0000-0000F3470000}"/>
    <cellStyle name="SAPBEXinputData 3 7 3" xfId="19159" xr:uid="{00000000-0005-0000-0000-0000F4470000}"/>
    <cellStyle name="SAPBEXinputData 3 7 4" xfId="19160" xr:uid="{00000000-0005-0000-0000-0000F5470000}"/>
    <cellStyle name="SAPBEXinputData 3 7 5" xfId="19161" xr:uid="{00000000-0005-0000-0000-0000F6470000}"/>
    <cellStyle name="SAPBEXinputData 3 7 6" xfId="19162" xr:uid="{00000000-0005-0000-0000-0000F7470000}"/>
    <cellStyle name="SAPBEXinputData 3 8" xfId="19163" xr:uid="{00000000-0005-0000-0000-0000F8470000}"/>
    <cellStyle name="SAPBEXinputData 3 8 2" xfId="19164" xr:uid="{00000000-0005-0000-0000-0000F9470000}"/>
    <cellStyle name="SAPBEXinputData 3 8 2 2" xfId="19165" xr:uid="{00000000-0005-0000-0000-0000FA470000}"/>
    <cellStyle name="SAPBEXinputData 3 8 2 3" xfId="19166" xr:uid="{00000000-0005-0000-0000-0000FB470000}"/>
    <cellStyle name="SAPBEXinputData 3 8 3" xfId="19167" xr:uid="{00000000-0005-0000-0000-0000FC470000}"/>
    <cellStyle name="SAPBEXinputData 3 8 3 2" xfId="19168" xr:uid="{00000000-0005-0000-0000-0000FD470000}"/>
    <cellStyle name="SAPBEXinputData 3 8 4" xfId="19169" xr:uid="{00000000-0005-0000-0000-0000FE470000}"/>
    <cellStyle name="SAPBEXinputData 3 9" xfId="19170" xr:uid="{00000000-0005-0000-0000-0000FF470000}"/>
    <cellStyle name="SAPBEXinputData 3 9 2" xfId="19171" xr:uid="{00000000-0005-0000-0000-000000480000}"/>
    <cellStyle name="SAPBEXinputData 3 9 3" xfId="19172" xr:uid="{00000000-0005-0000-0000-000001480000}"/>
    <cellStyle name="SAPBEXinputData 4" xfId="2906" xr:uid="{00000000-0005-0000-0000-00008A0A0000}"/>
    <cellStyle name="SAPBEXinputData 4 10" xfId="19174" xr:uid="{00000000-0005-0000-0000-000003480000}"/>
    <cellStyle name="SAPBEXinputData 4 11" xfId="19175" xr:uid="{00000000-0005-0000-0000-000004480000}"/>
    <cellStyle name="SAPBEXinputData 4 12" xfId="19173" xr:uid="{00000000-0005-0000-0000-000002480000}"/>
    <cellStyle name="SAPBEXinputData 4 2" xfId="19176" xr:uid="{00000000-0005-0000-0000-000005480000}"/>
    <cellStyle name="SAPBEXinputData 4 2 10" xfId="19177" xr:uid="{00000000-0005-0000-0000-000006480000}"/>
    <cellStyle name="SAPBEXinputData 4 2 2" xfId="19178" xr:uid="{00000000-0005-0000-0000-000007480000}"/>
    <cellStyle name="SAPBEXinputData 4 2 2 2" xfId="19179" xr:uid="{00000000-0005-0000-0000-000008480000}"/>
    <cellStyle name="SAPBEXinputData 4 2 2 2 2" xfId="19180" xr:uid="{00000000-0005-0000-0000-000009480000}"/>
    <cellStyle name="SAPBEXinputData 4 2 2 2 2 2" xfId="19181" xr:uid="{00000000-0005-0000-0000-00000A480000}"/>
    <cellStyle name="SAPBEXinputData 4 2 2 2 2 2 2" xfId="19182" xr:uid="{00000000-0005-0000-0000-00000B480000}"/>
    <cellStyle name="SAPBEXinputData 4 2 2 2 2 2 3" xfId="19183" xr:uid="{00000000-0005-0000-0000-00000C480000}"/>
    <cellStyle name="SAPBEXinputData 4 2 2 2 2 3" xfId="19184" xr:uid="{00000000-0005-0000-0000-00000D480000}"/>
    <cellStyle name="SAPBEXinputData 4 2 2 2 2 4" xfId="19185" xr:uid="{00000000-0005-0000-0000-00000E480000}"/>
    <cellStyle name="SAPBEXinputData 4 2 2 2 2 5" xfId="19186" xr:uid="{00000000-0005-0000-0000-00000F480000}"/>
    <cellStyle name="SAPBEXinputData 4 2 2 2 2 6" xfId="19187" xr:uid="{00000000-0005-0000-0000-000010480000}"/>
    <cellStyle name="SAPBEXinputData 4 2 2 2 3" xfId="19188" xr:uid="{00000000-0005-0000-0000-000011480000}"/>
    <cellStyle name="SAPBEXinputData 4 2 2 2 3 2" xfId="19189" xr:uid="{00000000-0005-0000-0000-000012480000}"/>
    <cellStyle name="SAPBEXinputData 4 2 2 2 3 2 2" xfId="19190" xr:uid="{00000000-0005-0000-0000-000013480000}"/>
    <cellStyle name="SAPBEXinputData 4 2 2 2 3 2 3" xfId="19191" xr:uid="{00000000-0005-0000-0000-000014480000}"/>
    <cellStyle name="SAPBEXinputData 4 2 2 2 3 3" xfId="19192" xr:uid="{00000000-0005-0000-0000-000015480000}"/>
    <cellStyle name="SAPBEXinputData 4 2 2 2 3 3 2" xfId="19193" xr:uid="{00000000-0005-0000-0000-000016480000}"/>
    <cellStyle name="SAPBEXinputData 4 2 2 2 3 4" xfId="19194" xr:uid="{00000000-0005-0000-0000-000017480000}"/>
    <cellStyle name="SAPBEXinputData 4 2 2 2 4" xfId="19195" xr:uid="{00000000-0005-0000-0000-000018480000}"/>
    <cellStyle name="SAPBEXinputData 4 2 2 2 4 2" xfId="19196" xr:uid="{00000000-0005-0000-0000-000019480000}"/>
    <cellStyle name="SAPBEXinputData 4 2 2 2 4 3" xfId="19197" xr:uid="{00000000-0005-0000-0000-00001A480000}"/>
    <cellStyle name="SAPBEXinputData 4 2 2 2 5" xfId="19198" xr:uid="{00000000-0005-0000-0000-00001B480000}"/>
    <cellStyle name="SAPBEXinputData 4 2 2 2 6" xfId="19199" xr:uid="{00000000-0005-0000-0000-00001C480000}"/>
    <cellStyle name="SAPBEXinputData 4 2 2 2 7" xfId="19200" xr:uid="{00000000-0005-0000-0000-00001D480000}"/>
    <cellStyle name="SAPBEXinputData 4 2 2 2 8" xfId="19201" xr:uid="{00000000-0005-0000-0000-00001E480000}"/>
    <cellStyle name="SAPBEXinputData 4 2 2 3" xfId="19202" xr:uid="{00000000-0005-0000-0000-00001F480000}"/>
    <cellStyle name="SAPBEXinputData 4 2 2 3 2" xfId="19203" xr:uid="{00000000-0005-0000-0000-000020480000}"/>
    <cellStyle name="SAPBEXinputData 4 2 2 3 2 2" xfId="19204" xr:uid="{00000000-0005-0000-0000-000021480000}"/>
    <cellStyle name="SAPBEXinputData 4 2 2 3 2 3" xfId="19205" xr:uid="{00000000-0005-0000-0000-000022480000}"/>
    <cellStyle name="SAPBEXinputData 4 2 2 3 3" xfId="19206" xr:uid="{00000000-0005-0000-0000-000023480000}"/>
    <cellStyle name="SAPBEXinputData 4 2 2 3 4" xfId="19207" xr:uid="{00000000-0005-0000-0000-000024480000}"/>
    <cellStyle name="SAPBEXinputData 4 2 2 3 5" xfId="19208" xr:uid="{00000000-0005-0000-0000-000025480000}"/>
    <cellStyle name="SAPBEXinputData 4 2 2 3 6" xfId="19209" xr:uid="{00000000-0005-0000-0000-000026480000}"/>
    <cellStyle name="SAPBEXinputData 4 2 2 4" xfId="19210" xr:uid="{00000000-0005-0000-0000-000027480000}"/>
    <cellStyle name="SAPBEXinputData 4 2 2 4 2" xfId="19211" xr:uid="{00000000-0005-0000-0000-000028480000}"/>
    <cellStyle name="SAPBEXinputData 4 2 2 4 2 2" xfId="19212" xr:uid="{00000000-0005-0000-0000-000029480000}"/>
    <cellStyle name="SAPBEXinputData 4 2 2 4 2 3" xfId="19213" xr:uid="{00000000-0005-0000-0000-00002A480000}"/>
    <cellStyle name="SAPBEXinputData 4 2 2 4 3" xfId="19214" xr:uid="{00000000-0005-0000-0000-00002B480000}"/>
    <cellStyle name="SAPBEXinputData 4 2 2 4 3 2" xfId="19215" xr:uid="{00000000-0005-0000-0000-00002C480000}"/>
    <cellStyle name="SAPBEXinputData 4 2 2 4 4" xfId="19216" xr:uid="{00000000-0005-0000-0000-00002D480000}"/>
    <cellStyle name="SAPBEXinputData 4 2 2 5" xfId="19217" xr:uid="{00000000-0005-0000-0000-00002E480000}"/>
    <cellStyle name="SAPBEXinputData 4 2 2 5 2" xfId="19218" xr:uid="{00000000-0005-0000-0000-00002F480000}"/>
    <cellStyle name="SAPBEXinputData 4 2 2 5 3" xfId="19219" xr:uid="{00000000-0005-0000-0000-000030480000}"/>
    <cellStyle name="SAPBEXinputData 4 2 2 6" xfId="19220" xr:uid="{00000000-0005-0000-0000-000031480000}"/>
    <cellStyle name="SAPBEXinputData 4 2 2 7" xfId="19221" xr:uid="{00000000-0005-0000-0000-000032480000}"/>
    <cellStyle name="SAPBEXinputData 4 2 2 8" xfId="19222" xr:uid="{00000000-0005-0000-0000-000033480000}"/>
    <cellStyle name="SAPBEXinputData 4 2 2 9" xfId="19223" xr:uid="{00000000-0005-0000-0000-000034480000}"/>
    <cellStyle name="SAPBEXinputData 4 2 3" xfId="19224" xr:uid="{00000000-0005-0000-0000-000035480000}"/>
    <cellStyle name="SAPBEXinputData 4 2 3 2" xfId="19225" xr:uid="{00000000-0005-0000-0000-000036480000}"/>
    <cellStyle name="SAPBEXinputData 4 2 3 2 2" xfId="19226" xr:uid="{00000000-0005-0000-0000-000037480000}"/>
    <cellStyle name="SAPBEXinputData 4 2 3 2 2 2" xfId="19227" xr:uid="{00000000-0005-0000-0000-000038480000}"/>
    <cellStyle name="SAPBEXinputData 4 2 3 2 2 3" xfId="19228" xr:uid="{00000000-0005-0000-0000-000039480000}"/>
    <cellStyle name="SAPBEXinputData 4 2 3 2 3" xfId="19229" xr:uid="{00000000-0005-0000-0000-00003A480000}"/>
    <cellStyle name="SAPBEXinputData 4 2 3 2 4" xfId="19230" xr:uid="{00000000-0005-0000-0000-00003B480000}"/>
    <cellStyle name="SAPBEXinputData 4 2 3 2 5" xfId="19231" xr:uid="{00000000-0005-0000-0000-00003C480000}"/>
    <cellStyle name="SAPBEXinputData 4 2 3 2 6" xfId="19232" xr:uid="{00000000-0005-0000-0000-00003D480000}"/>
    <cellStyle name="SAPBEXinputData 4 2 3 3" xfId="19233" xr:uid="{00000000-0005-0000-0000-00003E480000}"/>
    <cellStyle name="SAPBEXinputData 4 2 3 3 2" xfId="19234" xr:uid="{00000000-0005-0000-0000-00003F480000}"/>
    <cellStyle name="SAPBEXinputData 4 2 3 3 2 2" xfId="19235" xr:uid="{00000000-0005-0000-0000-000040480000}"/>
    <cellStyle name="SAPBEXinputData 4 2 3 3 2 3" xfId="19236" xr:uid="{00000000-0005-0000-0000-000041480000}"/>
    <cellStyle name="SAPBEXinputData 4 2 3 3 3" xfId="19237" xr:uid="{00000000-0005-0000-0000-000042480000}"/>
    <cellStyle name="SAPBEXinputData 4 2 3 3 3 2" xfId="19238" xr:uid="{00000000-0005-0000-0000-000043480000}"/>
    <cellStyle name="SAPBEXinputData 4 2 3 3 4" xfId="19239" xr:uid="{00000000-0005-0000-0000-000044480000}"/>
    <cellStyle name="SAPBEXinputData 4 2 3 4" xfId="19240" xr:uid="{00000000-0005-0000-0000-000045480000}"/>
    <cellStyle name="SAPBEXinputData 4 2 3 4 2" xfId="19241" xr:uid="{00000000-0005-0000-0000-000046480000}"/>
    <cellStyle name="SAPBEXinputData 4 2 3 4 3" xfId="19242" xr:uid="{00000000-0005-0000-0000-000047480000}"/>
    <cellStyle name="SAPBEXinputData 4 2 3 5" xfId="19243" xr:uid="{00000000-0005-0000-0000-000048480000}"/>
    <cellStyle name="SAPBEXinputData 4 2 3 6" xfId="19244" xr:uid="{00000000-0005-0000-0000-000049480000}"/>
    <cellStyle name="SAPBEXinputData 4 2 3 7" xfId="19245" xr:uid="{00000000-0005-0000-0000-00004A480000}"/>
    <cellStyle name="SAPBEXinputData 4 2 3 8" xfId="19246" xr:uid="{00000000-0005-0000-0000-00004B480000}"/>
    <cellStyle name="SAPBEXinputData 4 2 4" xfId="19247" xr:uid="{00000000-0005-0000-0000-00004C480000}"/>
    <cellStyle name="SAPBEXinputData 4 2 4 2" xfId="19248" xr:uid="{00000000-0005-0000-0000-00004D480000}"/>
    <cellStyle name="SAPBEXinputData 4 2 4 2 2" xfId="19249" xr:uid="{00000000-0005-0000-0000-00004E480000}"/>
    <cellStyle name="SAPBEXinputData 4 2 4 2 3" xfId="19250" xr:uid="{00000000-0005-0000-0000-00004F480000}"/>
    <cellStyle name="SAPBEXinputData 4 2 4 2 4" xfId="19251" xr:uid="{00000000-0005-0000-0000-000050480000}"/>
    <cellStyle name="SAPBEXinputData 4 2 4 3" xfId="19252" xr:uid="{00000000-0005-0000-0000-000051480000}"/>
    <cellStyle name="SAPBEXinputData 4 2 4 4" xfId="19253" xr:uid="{00000000-0005-0000-0000-000052480000}"/>
    <cellStyle name="SAPBEXinputData 4 2 4 5" xfId="19254" xr:uid="{00000000-0005-0000-0000-000053480000}"/>
    <cellStyle name="SAPBEXinputData 4 2 4 6" xfId="19255" xr:uid="{00000000-0005-0000-0000-000054480000}"/>
    <cellStyle name="SAPBEXinputData 4 2 5" xfId="19256" xr:uid="{00000000-0005-0000-0000-000055480000}"/>
    <cellStyle name="SAPBEXinputData 4 2 5 2" xfId="19257" xr:uid="{00000000-0005-0000-0000-000056480000}"/>
    <cellStyle name="SAPBEXinputData 4 2 5 2 2" xfId="19258" xr:uid="{00000000-0005-0000-0000-000057480000}"/>
    <cellStyle name="SAPBEXinputData 4 2 5 2 3" xfId="19259" xr:uid="{00000000-0005-0000-0000-000058480000}"/>
    <cellStyle name="SAPBEXinputData 4 2 5 3" xfId="19260" xr:uid="{00000000-0005-0000-0000-000059480000}"/>
    <cellStyle name="SAPBEXinputData 4 2 5 4" xfId="19261" xr:uid="{00000000-0005-0000-0000-00005A480000}"/>
    <cellStyle name="SAPBEXinputData 4 2 5 5" xfId="19262" xr:uid="{00000000-0005-0000-0000-00005B480000}"/>
    <cellStyle name="SAPBEXinputData 4 2 5 6" xfId="19263" xr:uid="{00000000-0005-0000-0000-00005C480000}"/>
    <cellStyle name="SAPBEXinputData 4 2 6" xfId="19264" xr:uid="{00000000-0005-0000-0000-00005D480000}"/>
    <cellStyle name="SAPBEXinputData 4 2 6 2" xfId="19265" xr:uid="{00000000-0005-0000-0000-00005E480000}"/>
    <cellStyle name="SAPBEXinputData 4 2 6 3" xfId="19266" xr:uid="{00000000-0005-0000-0000-00005F480000}"/>
    <cellStyle name="SAPBEXinputData 4 2 7" xfId="19267" xr:uid="{00000000-0005-0000-0000-000060480000}"/>
    <cellStyle name="SAPBEXinputData 4 2 8" xfId="19268" xr:uid="{00000000-0005-0000-0000-000061480000}"/>
    <cellStyle name="SAPBEXinputData 4 2 9" xfId="19269" xr:uid="{00000000-0005-0000-0000-000062480000}"/>
    <cellStyle name="SAPBEXinputData 4 3" xfId="19270" xr:uid="{00000000-0005-0000-0000-000063480000}"/>
    <cellStyle name="SAPBEXinputData 4 3 2" xfId="19271" xr:uid="{00000000-0005-0000-0000-000064480000}"/>
    <cellStyle name="SAPBEXinputData 4 3 2 2" xfId="19272" xr:uid="{00000000-0005-0000-0000-000065480000}"/>
    <cellStyle name="SAPBEXinputData 4 3 2 2 2" xfId="19273" xr:uid="{00000000-0005-0000-0000-000066480000}"/>
    <cellStyle name="SAPBEXinputData 4 3 2 2 2 2" xfId="19274" xr:uid="{00000000-0005-0000-0000-000067480000}"/>
    <cellStyle name="SAPBEXinputData 4 3 2 2 2 3" xfId="19275" xr:uid="{00000000-0005-0000-0000-000068480000}"/>
    <cellStyle name="SAPBEXinputData 4 3 2 2 3" xfId="19276" xr:uid="{00000000-0005-0000-0000-000069480000}"/>
    <cellStyle name="SAPBEXinputData 4 3 2 2 4" xfId="19277" xr:uid="{00000000-0005-0000-0000-00006A480000}"/>
    <cellStyle name="SAPBEXinputData 4 3 2 2 5" xfId="19278" xr:uid="{00000000-0005-0000-0000-00006B480000}"/>
    <cellStyle name="SAPBEXinputData 4 3 2 2 6" xfId="19279" xr:uid="{00000000-0005-0000-0000-00006C480000}"/>
    <cellStyle name="SAPBEXinputData 4 3 2 3" xfId="19280" xr:uid="{00000000-0005-0000-0000-00006D480000}"/>
    <cellStyle name="SAPBEXinputData 4 3 2 3 2" xfId="19281" xr:uid="{00000000-0005-0000-0000-00006E480000}"/>
    <cellStyle name="SAPBEXinputData 4 3 2 3 2 2" xfId="19282" xr:uid="{00000000-0005-0000-0000-00006F480000}"/>
    <cellStyle name="SAPBEXinputData 4 3 2 3 2 3" xfId="19283" xr:uid="{00000000-0005-0000-0000-000070480000}"/>
    <cellStyle name="SAPBEXinputData 4 3 2 3 3" xfId="19284" xr:uid="{00000000-0005-0000-0000-000071480000}"/>
    <cellStyle name="SAPBEXinputData 4 3 2 3 3 2" xfId="19285" xr:uid="{00000000-0005-0000-0000-000072480000}"/>
    <cellStyle name="SAPBEXinputData 4 3 2 3 4" xfId="19286" xr:uid="{00000000-0005-0000-0000-000073480000}"/>
    <cellStyle name="SAPBEXinputData 4 3 2 4" xfId="19287" xr:uid="{00000000-0005-0000-0000-000074480000}"/>
    <cellStyle name="SAPBEXinputData 4 3 2 4 2" xfId="19288" xr:uid="{00000000-0005-0000-0000-000075480000}"/>
    <cellStyle name="SAPBEXinputData 4 3 2 4 3" xfId="19289" xr:uid="{00000000-0005-0000-0000-000076480000}"/>
    <cellStyle name="SAPBEXinputData 4 3 2 5" xfId="19290" xr:uid="{00000000-0005-0000-0000-000077480000}"/>
    <cellStyle name="SAPBEXinputData 4 3 2 6" xfId="19291" xr:uid="{00000000-0005-0000-0000-000078480000}"/>
    <cellStyle name="SAPBEXinputData 4 3 2 7" xfId="19292" xr:uid="{00000000-0005-0000-0000-000079480000}"/>
    <cellStyle name="SAPBEXinputData 4 3 2 8" xfId="19293" xr:uid="{00000000-0005-0000-0000-00007A480000}"/>
    <cellStyle name="SAPBEXinputData 4 3 3" xfId="19294" xr:uid="{00000000-0005-0000-0000-00007B480000}"/>
    <cellStyle name="SAPBEXinputData 4 3 3 2" xfId="19295" xr:uid="{00000000-0005-0000-0000-00007C480000}"/>
    <cellStyle name="SAPBEXinputData 4 3 3 2 2" xfId="19296" xr:uid="{00000000-0005-0000-0000-00007D480000}"/>
    <cellStyle name="SAPBEXinputData 4 3 3 2 3" xfId="19297" xr:uid="{00000000-0005-0000-0000-00007E480000}"/>
    <cellStyle name="SAPBEXinputData 4 3 3 3" xfId="19298" xr:uid="{00000000-0005-0000-0000-00007F480000}"/>
    <cellStyle name="SAPBEXinputData 4 3 3 4" xfId="19299" xr:uid="{00000000-0005-0000-0000-000080480000}"/>
    <cellStyle name="SAPBEXinputData 4 3 3 5" xfId="19300" xr:uid="{00000000-0005-0000-0000-000081480000}"/>
    <cellStyle name="SAPBEXinputData 4 3 3 6" xfId="19301" xr:uid="{00000000-0005-0000-0000-000082480000}"/>
    <cellStyle name="SAPBEXinputData 4 3 4" xfId="19302" xr:uid="{00000000-0005-0000-0000-000083480000}"/>
    <cellStyle name="SAPBEXinputData 4 3 4 2" xfId="19303" xr:uid="{00000000-0005-0000-0000-000084480000}"/>
    <cellStyle name="SAPBEXinputData 4 3 4 2 2" xfId="19304" xr:uid="{00000000-0005-0000-0000-000085480000}"/>
    <cellStyle name="SAPBEXinputData 4 3 4 2 3" xfId="19305" xr:uid="{00000000-0005-0000-0000-000086480000}"/>
    <cellStyle name="SAPBEXinputData 4 3 4 3" xfId="19306" xr:uid="{00000000-0005-0000-0000-000087480000}"/>
    <cellStyle name="SAPBEXinputData 4 3 4 3 2" xfId="19307" xr:uid="{00000000-0005-0000-0000-000088480000}"/>
    <cellStyle name="SAPBEXinputData 4 3 4 4" xfId="19308" xr:uid="{00000000-0005-0000-0000-000089480000}"/>
    <cellStyle name="SAPBEXinputData 4 3 5" xfId="19309" xr:uid="{00000000-0005-0000-0000-00008A480000}"/>
    <cellStyle name="SAPBEXinputData 4 3 5 2" xfId="19310" xr:uid="{00000000-0005-0000-0000-00008B480000}"/>
    <cellStyle name="SAPBEXinputData 4 3 5 3" xfId="19311" xr:uid="{00000000-0005-0000-0000-00008C480000}"/>
    <cellStyle name="SAPBEXinputData 4 3 6" xfId="19312" xr:uid="{00000000-0005-0000-0000-00008D480000}"/>
    <cellStyle name="SAPBEXinputData 4 3 7" xfId="19313" xr:uid="{00000000-0005-0000-0000-00008E480000}"/>
    <cellStyle name="SAPBEXinputData 4 3 8" xfId="19314" xr:uid="{00000000-0005-0000-0000-00008F480000}"/>
    <cellStyle name="SAPBEXinputData 4 3 9" xfId="19315" xr:uid="{00000000-0005-0000-0000-000090480000}"/>
    <cellStyle name="SAPBEXinputData 4 4" xfId="19316" xr:uid="{00000000-0005-0000-0000-000091480000}"/>
    <cellStyle name="SAPBEXinputData 4 4 2" xfId="19317" xr:uid="{00000000-0005-0000-0000-000092480000}"/>
    <cellStyle name="SAPBEXinputData 4 4 2 2" xfId="19318" xr:uid="{00000000-0005-0000-0000-000093480000}"/>
    <cellStyle name="SAPBEXinputData 4 4 2 2 2" xfId="19319" xr:uid="{00000000-0005-0000-0000-000094480000}"/>
    <cellStyle name="SAPBEXinputData 4 4 2 2 3" xfId="19320" xr:uid="{00000000-0005-0000-0000-000095480000}"/>
    <cellStyle name="SAPBEXinputData 4 4 2 2 4" xfId="19321" xr:uid="{00000000-0005-0000-0000-000096480000}"/>
    <cellStyle name="SAPBEXinputData 4 4 2 3" xfId="19322" xr:uid="{00000000-0005-0000-0000-000097480000}"/>
    <cellStyle name="SAPBEXinputData 4 4 2 4" xfId="19323" xr:uid="{00000000-0005-0000-0000-000098480000}"/>
    <cellStyle name="SAPBEXinputData 4 4 2 5" xfId="19324" xr:uid="{00000000-0005-0000-0000-000099480000}"/>
    <cellStyle name="SAPBEXinputData 4 4 2 6" xfId="19325" xr:uid="{00000000-0005-0000-0000-00009A480000}"/>
    <cellStyle name="SAPBEXinputData 4 4 3" xfId="19326" xr:uid="{00000000-0005-0000-0000-00009B480000}"/>
    <cellStyle name="SAPBEXinputData 4 4 3 2" xfId="19327" xr:uid="{00000000-0005-0000-0000-00009C480000}"/>
    <cellStyle name="SAPBEXinputData 4 4 3 2 2" xfId="19328" xr:uid="{00000000-0005-0000-0000-00009D480000}"/>
    <cellStyle name="SAPBEXinputData 4 4 3 2 3" xfId="19329" xr:uid="{00000000-0005-0000-0000-00009E480000}"/>
    <cellStyle name="SAPBEXinputData 4 4 3 3" xfId="19330" xr:uid="{00000000-0005-0000-0000-00009F480000}"/>
    <cellStyle name="SAPBEXinputData 4 4 3 4" xfId="19331" xr:uid="{00000000-0005-0000-0000-0000A0480000}"/>
    <cellStyle name="SAPBEXinputData 4 4 3 5" xfId="19332" xr:uid="{00000000-0005-0000-0000-0000A1480000}"/>
    <cellStyle name="SAPBEXinputData 4 4 3 6" xfId="19333" xr:uid="{00000000-0005-0000-0000-0000A2480000}"/>
    <cellStyle name="SAPBEXinputData 4 4 4" xfId="19334" xr:uid="{00000000-0005-0000-0000-0000A3480000}"/>
    <cellStyle name="SAPBEXinputData 4 4 4 2" xfId="19335" xr:uid="{00000000-0005-0000-0000-0000A4480000}"/>
    <cellStyle name="SAPBEXinputData 4 4 4 3" xfId="19336" xr:uid="{00000000-0005-0000-0000-0000A5480000}"/>
    <cellStyle name="SAPBEXinputData 4 4 5" xfId="19337" xr:uid="{00000000-0005-0000-0000-0000A6480000}"/>
    <cellStyle name="SAPBEXinputData 4 4 6" xfId="19338" xr:uid="{00000000-0005-0000-0000-0000A7480000}"/>
    <cellStyle name="SAPBEXinputData 4 4 7" xfId="19339" xr:uid="{00000000-0005-0000-0000-0000A8480000}"/>
    <cellStyle name="SAPBEXinputData 4 4 8" xfId="19340" xr:uid="{00000000-0005-0000-0000-0000A9480000}"/>
    <cellStyle name="SAPBEXinputData 4 5" xfId="19341" xr:uid="{00000000-0005-0000-0000-0000AA480000}"/>
    <cellStyle name="SAPBEXinputData 4 5 2" xfId="19342" xr:uid="{00000000-0005-0000-0000-0000AB480000}"/>
    <cellStyle name="SAPBEXinputData 4 5 2 2" xfId="19343" xr:uid="{00000000-0005-0000-0000-0000AC480000}"/>
    <cellStyle name="SAPBEXinputData 4 5 2 3" xfId="19344" xr:uid="{00000000-0005-0000-0000-0000AD480000}"/>
    <cellStyle name="SAPBEXinputData 4 5 2 4" xfId="19345" xr:uid="{00000000-0005-0000-0000-0000AE480000}"/>
    <cellStyle name="SAPBEXinputData 4 5 3" xfId="19346" xr:uid="{00000000-0005-0000-0000-0000AF480000}"/>
    <cellStyle name="SAPBEXinputData 4 5 4" xfId="19347" xr:uid="{00000000-0005-0000-0000-0000B0480000}"/>
    <cellStyle name="SAPBEXinputData 4 5 5" xfId="19348" xr:uid="{00000000-0005-0000-0000-0000B1480000}"/>
    <cellStyle name="SAPBEXinputData 4 5 6" xfId="19349" xr:uid="{00000000-0005-0000-0000-0000B2480000}"/>
    <cellStyle name="SAPBEXinputData 4 6" xfId="19350" xr:uid="{00000000-0005-0000-0000-0000B3480000}"/>
    <cellStyle name="SAPBEXinputData 4 6 2" xfId="19351" xr:uid="{00000000-0005-0000-0000-0000B4480000}"/>
    <cellStyle name="SAPBEXinputData 4 6 2 2" xfId="19352" xr:uid="{00000000-0005-0000-0000-0000B5480000}"/>
    <cellStyle name="SAPBEXinputData 4 6 2 3" xfId="19353" xr:uid="{00000000-0005-0000-0000-0000B6480000}"/>
    <cellStyle name="SAPBEXinputData 4 6 3" xfId="19354" xr:uid="{00000000-0005-0000-0000-0000B7480000}"/>
    <cellStyle name="SAPBEXinputData 4 6 4" xfId="19355" xr:uid="{00000000-0005-0000-0000-0000B8480000}"/>
    <cellStyle name="SAPBEXinputData 4 6 5" xfId="19356" xr:uid="{00000000-0005-0000-0000-0000B9480000}"/>
    <cellStyle name="SAPBEXinputData 4 6 6" xfId="19357" xr:uid="{00000000-0005-0000-0000-0000BA480000}"/>
    <cellStyle name="SAPBEXinputData 4 7" xfId="19358" xr:uid="{00000000-0005-0000-0000-0000BB480000}"/>
    <cellStyle name="SAPBEXinputData 4 7 2" xfId="19359" xr:uid="{00000000-0005-0000-0000-0000BC480000}"/>
    <cellStyle name="SAPBEXinputData 4 7 3" xfId="19360" xr:uid="{00000000-0005-0000-0000-0000BD480000}"/>
    <cellStyle name="SAPBEXinputData 4 8" xfId="19361" xr:uid="{00000000-0005-0000-0000-0000BE480000}"/>
    <cellStyle name="SAPBEXinputData 4 9" xfId="19362" xr:uid="{00000000-0005-0000-0000-0000BF480000}"/>
    <cellStyle name="SAPBEXinputData 5" xfId="19363" xr:uid="{00000000-0005-0000-0000-0000C0480000}"/>
    <cellStyle name="SAPBEXinputData 5 10" xfId="19364" xr:uid="{00000000-0005-0000-0000-0000C1480000}"/>
    <cellStyle name="SAPBEXinputData 5 2" xfId="19365" xr:uid="{00000000-0005-0000-0000-0000C2480000}"/>
    <cellStyle name="SAPBEXinputData 5 2 2" xfId="19366" xr:uid="{00000000-0005-0000-0000-0000C3480000}"/>
    <cellStyle name="SAPBEXinputData 5 2 2 2" xfId="19367" xr:uid="{00000000-0005-0000-0000-0000C4480000}"/>
    <cellStyle name="SAPBEXinputData 5 2 2 2 2" xfId="19368" xr:uid="{00000000-0005-0000-0000-0000C5480000}"/>
    <cellStyle name="SAPBEXinputData 5 2 2 2 2 2" xfId="19369" xr:uid="{00000000-0005-0000-0000-0000C6480000}"/>
    <cellStyle name="SAPBEXinputData 5 2 2 2 2 3" xfId="19370" xr:uid="{00000000-0005-0000-0000-0000C7480000}"/>
    <cellStyle name="SAPBEXinputData 5 2 2 2 3" xfId="19371" xr:uid="{00000000-0005-0000-0000-0000C8480000}"/>
    <cellStyle name="SAPBEXinputData 5 2 2 2 4" xfId="19372" xr:uid="{00000000-0005-0000-0000-0000C9480000}"/>
    <cellStyle name="SAPBEXinputData 5 2 2 2 5" xfId="19373" xr:uid="{00000000-0005-0000-0000-0000CA480000}"/>
    <cellStyle name="SAPBEXinputData 5 2 2 2 6" xfId="19374" xr:uid="{00000000-0005-0000-0000-0000CB480000}"/>
    <cellStyle name="SAPBEXinputData 5 2 2 3" xfId="19375" xr:uid="{00000000-0005-0000-0000-0000CC480000}"/>
    <cellStyle name="SAPBEXinputData 5 2 2 3 2" xfId="19376" xr:uid="{00000000-0005-0000-0000-0000CD480000}"/>
    <cellStyle name="SAPBEXinputData 5 2 2 3 2 2" xfId="19377" xr:uid="{00000000-0005-0000-0000-0000CE480000}"/>
    <cellStyle name="SAPBEXinputData 5 2 2 3 2 3" xfId="19378" xr:uid="{00000000-0005-0000-0000-0000CF480000}"/>
    <cellStyle name="SAPBEXinputData 5 2 2 3 3" xfId="19379" xr:uid="{00000000-0005-0000-0000-0000D0480000}"/>
    <cellStyle name="SAPBEXinputData 5 2 2 3 3 2" xfId="19380" xr:uid="{00000000-0005-0000-0000-0000D1480000}"/>
    <cellStyle name="SAPBEXinputData 5 2 2 3 4" xfId="19381" xr:uid="{00000000-0005-0000-0000-0000D2480000}"/>
    <cellStyle name="SAPBEXinputData 5 2 2 4" xfId="19382" xr:uid="{00000000-0005-0000-0000-0000D3480000}"/>
    <cellStyle name="SAPBEXinputData 5 2 2 4 2" xfId="19383" xr:uid="{00000000-0005-0000-0000-0000D4480000}"/>
    <cellStyle name="SAPBEXinputData 5 2 2 4 3" xfId="19384" xr:uid="{00000000-0005-0000-0000-0000D5480000}"/>
    <cellStyle name="SAPBEXinputData 5 2 2 5" xfId="19385" xr:uid="{00000000-0005-0000-0000-0000D6480000}"/>
    <cellStyle name="SAPBEXinputData 5 2 2 6" xfId="19386" xr:uid="{00000000-0005-0000-0000-0000D7480000}"/>
    <cellStyle name="SAPBEXinputData 5 2 2 7" xfId="19387" xr:uid="{00000000-0005-0000-0000-0000D8480000}"/>
    <cellStyle name="SAPBEXinputData 5 2 2 8" xfId="19388" xr:uid="{00000000-0005-0000-0000-0000D9480000}"/>
    <cellStyle name="SAPBEXinputData 5 2 3" xfId="19389" xr:uid="{00000000-0005-0000-0000-0000DA480000}"/>
    <cellStyle name="SAPBEXinputData 5 2 3 2" xfId="19390" xr:uid="{00000000-0005-0000-0000-0000DB480000}"/>
    <cellStyle name="SAPBEXinputData 5 2 3 2 2" xfId="19391" xr:uid="{00000000-0005-0000-0000-0000DC480000}"/>
    <cellStyle name="SAPBEXinputData 5 2 3 2 3" xfId="19392" xr:uid="{00000000-0005-0000-0000-0000DD480000}"/>
    <cellStyle name="SAPBEXinputData 5 2 3 3" xfId="19393" xr:uid="{00000000-0005-0000-0000-0000DE480000}"/>
    <cellStyle name="SAPBEXinputData 5 2 3 4" xfId="19394" xr:uid="{00000000-0005-0000-0000-0000DF480000}"/>
    <cellStyle name="SAPBEXinputData 5 2 3 5" xfId="19395" xr:uid="{00000000-0005-0000-0000-0000E0480000}"/>
    <cellStyle name="SAPBEXinputData 5 2 3 6" xfId="19396" xr:uid="{00000000-0005-0000-0000-0000E1480000}"/>
    <cellStyle name="SAPBEXinputData 5 2 4" xfId="19397" xr:uid="{00000000-0005-0000-0000-0000E2480000}"/>
    <cellStyle name="SAPBEXinputData 5 2 4 2" xfId="19398" xr:uid="{00000000-0005-0000-0000-0000E3480000}"/>
    <cellStyle name="SAPBEXinputData 5 2 4 2 2" xfId="19399" xr:uid="{00000000-0005-0000-0000-0000E4480000}"/>
    <cellStyle name="SAPBEXinputData 5 2 4 2 3" xfId="19400" xr:uid="{00000000-0005-0000-0000-0000E5480000}"/>
    <cellStyle name="SAPBEXinputData 5 2 4 3" xfId="19401" xr:uid="{00000000-0005-0000-0000-0000E6480000}"/>
    <cellStyle name="SAPBEXinputData 5 2 4 3 2" xfId="19402" xr:uid="{00000000-0005-0000-0000-0000E7480000}"/>
    <cellStyle name="SAPBEXinputData 5 2 4 4" xfId="19403" xr:uid="{00000000-0005-0000-0000-0000E8480000}"/>
    <cellStyle name="SAPBEXinputData 5 2 5" xfId="19404" xr:uid="{00000000-0005-0000-0000-0000E9480000}"/>
    <cellStyle name="SAPBEXinputData 5 2 5 2" xfId="19405" xr:uid="{00000000-0005-0000-0000-0000EA480000}"/>
    <cellStyle name="SAPBEXinputData 5 2 5 3" xfId="19406" xr:uid="{00000000-0005-0000-0000-0000EB480000}"/>
    <cellStyle name="SAPBEXinputData 5 2 6" xfId="19407" xr:uid="{00000000-0005-0000-0000-0000EC480000}"/>
    <cellStyle name="SAPBEXinputData 5 2 7" xfId="19408" xr:uid="{00000000-0005-0000-0000-0000ED480000}"/>
    <cellStyle name="SAPBEXinputData 5 2 8" xfId="19409" xr:uid="{00000000-0005-0000-0000-0000EE480000}"/>
    <cellStyle name="SAPBEXinputData 5 2 9" xfId="19410" xr:uid="{00000000-0005-0000-0000-0000EF480000}"/>
    <cellStyle name="SAPBEXinputData 5 3" xfId="19411" xr:uid="{00000000-0005-0000-0000-0000F0480000}"/>
    <cellStyle name="SAPBEXinputData 5 3 2" xfId="19412" xr:uid="{00000000-0005-0000-0000-0000F1480000}"/>
    <cellStyle name="SAPBEXinputData 5 3 2 2" xfId="19413" xr:uid="{00000000-0005-0000-0000-0000F2480000}"/>
    <cellStyle name="SAPBEXinputData 5 3 2 2 2" xfId="19414" xr:uid="{00000000-0005-0000-0000-0000F3480000}"/>
    <cellStyle name="SAPBEXinputData 5 3 2 2 3" xfId="19415" xr:uid="{00000000-0005-0000-0000-0000F4480000}"/>
    <cellStyle name="SAPBEXinputData 5 3 2 3" xfId="19416" xr:uid="{00000000-0005-0000-0000-0000F5480000}"/>
    <cellStyle name="SAPBEXinputData 5 3 2 4" xfId="19417" xr:uid="{00000000-0005-0000-0000-0000F6480000}"/>
    <cellStyle name="SAPBEXinputData 5 3 2 5" xfId="19418" xr:uid="{00000000-0005-0000-0000-0000F7480000}"/>
    <cellStyle name="SAPBEXinputData 5 3 2 6" xfId="19419" xr:uid="{00000000-0005-0000-0000-0000F8480000}"/>
    <cellStyle name="SAPBEXinputData 5 3 3" xfId="19420" xr:uid="{00000000-0005-0000-0000-0000F9480000}"/>
    <cellStyle name="SAPBEXinputData 5 3 3 2" xfId="19421" xr:uid="{00000000-0005-0000-0000-0000FA480000}"/>
    <cellStyle name="SAPBEXinputData 5 3 3 2 2" xfId="19422" xr:uid="{00000000-0005-0000-0000-0000FB480000}"/>
    <cellStyle name="SAPBEXinputData 5 3 3 2 3" xfId="19423" xr:uid="{00000000-0005-0000-0000-0000FC480000}"/>
    <cellStyle name="SAPBEXinputData 5 3 3 3" xfId="19424" xr:uid="{00000000-0005-0000-0000-0000FD480000}"/>
    <cellStyle name="SAPBEXinputData 5 3 3 3 2" xfId="19425" xr:uid="{00000000-0005-0000-0000-0000FE480000}"/>
    <cellStyle name="SAPBEXinputData 5 3 3 4" xfId="19426" xr:uid="{00000000-0005-0000-0000-0000FF480000}"/>
    <cellStyle name="SAPBEXinputData 5 3 4" xfId="19427" xr:uid="{00000000-0005-0000-0000-000000490000}"/>
    <cellStyle name="SAPBEXinputData 5 3 4 2" xfId="19428" xr:uid="{00000000-0005-0000-0000-000001490000}"/>
    <cellStyle name="SAPBEXinputData 5 3 4 3" xfId="19429" xr:uid="{00000000-0005-0000-0000-000002490000}"/>
    <cellStyle name="SAPBEXinputData 5 3 5" xfId="19430" xr:uid="{00000000-0005-0000-0000-000003490000}"/>
    <cellStyle name="SAPBEXinputData 5 3 6" xfId="19431" xr:uid="{00000000-0005-0000-0000-000004490000}"/>
    <cellStyle name="SAPBEXinputData 5 3 7" xfId="19432" xr:uid="{00000000-0005-0000-0000-000005490000}"/>
    <cellStyle name="SAPBEXinputData 5 3 8" xfId="19433" xr:uid="{00000000-0005-0000-0000-000006490000}"/>
    <cellStyle name="SAPBEXinputData 5 4" xfId="19434" xr:uid="{00000000-0005-0000-0000-000007490000}"/>
    <cellStyle name="SAPBEXinputData 5 4 2" xfId="19435" xr:uid="{00000000-0005-0000-0000-000008490000}"/>
    <cellStyle name="SAPBEXinputData 5 4 2 2" xfId="19436" xr:uid="{00000000-0005-0000-0000-000009490000}"/>
    <cellStyle name="SAPBEXinputData 5 4 2 3" xfId="19437" xr:uid="{00000000-0005-0000-0000-00000A490000}"/>
    <cellStyle name="SAPBEXinputData 5 4 2 4" xfId="19438" xr:uid="{00000000-0005-0000-0000-00000B490000}"/>
    <cellStyle name="SAPBEXinputData 5 4 3" xfId="19439" xr:uid="{00000000-0005-0000-0000-00000C490000}"/>
    <cellStyle name="SAPBEXinputData 5 4 4" xfId="19440" xr:uid="{00000000-0005-0000-0000-00000D490000}"/>
    <cellStyle name="SAPBEXinputData 5 4 5" xfId="19441" xr:uid="{00000000-0005-0000-0000-00000E490000}"/>
    <cellStyle name="SAPBEXinputData 5 4 6" xfId="19442" xr:uid="{00000000-0005-0000-0000-00000F490000}"/>
    <cellStyle name="SAPBEXinputData 5 5" xfId="19443" xr:uid="{00000000-0005-0000-0000-000010490000}"/>
    <cellStyle name="SAPBEXinputData 5 5 2" xfId="19444" xr:uid="{00000000-0005-0000-0000-000011490000}"/>
    <cellStyle name="SAPBEXinputData 5 5 2 2" xfId="19445" xr:uid="{00000000-0005-0000-0000-000012490000}"/>
    <cellStyle name="SAPBEXinputData 5 5 2 3" xfId="19446" xr:uid="{00000000-0005-0000-0000-000013490000}"/>
    <cellStyle name="SAPBEXinputData 5 5 3" xfId="19447" xr:uid="{00000000-0005-0000-0000-000014490000}"/>
    <cellStyle name="SAPBEXinputData 5 5 4" xfId="19448" xr:uid="{00000000-0005-0000-0000-000015490000}"/>
    <cellStyle name="SAPBEXinputData 5 5 5" xfId="19449" xr:uid="{00000000-0005-0000-0000-000016490000}"/>
    <cellStyle name="SAPBEXinputData 5 5 6" xfId="19450" xr:uid="{00000000-0005-0000-0000-000017490000}"/>
    <cellStyle name="SAPBEXinputData 5 6" xfId="19451" xr:uid="{00000000-0005-0000-0000-000018490000}"/>
    <cellStyle name="SAPBEXinputData 5 6 2" xfId="19452" xr:uid="{00000000-0005-0000-0000-000019490000}"/>
    <cellStyle name="SAPBEXinputData 5 6 3" xfId="19453" xr:uid="{00000000-0005-0000-0000-00001A490000}"/>
    <cellStyle name="SAPBEXinputData 5 7" xfId="19454" xr:uid="{00000000-0005-0000-0000-00001B490000}"/>
    <cellStyle name="SAPBEXinputData 5 8" xfId="19455" xr:uid="{00000000-0005-0000-0000-00001C490000}"/>
    <cellStyle name="SAPBEXinputData 5 9" xfId="19456" xr:uid="{00000000-0005-0000-0000-00001D490000}"/>
    <cellStyle name="SAPBEXinputData 6" xfId="19457" xr:uid="{00000000-0005-0000-0000-00001E490000}"/>
    <cellStyle name="SAPBEXinputData 6 2" xfId="19458" xr:uid="{00000000-0005-0000-0000-00001F490000}"/>
    <cellStyle name="SAPBEXinputData 6 2 2" xfId="19459" xr:uid="{00000000-0005-0000-0000-000020490000}"/>
    <cellStyle name="SAPBEXinputData 6 2 2 2" xfId="19460" xr:uid="{00000000-0005-0000-0000-000021490000}"/>
    <cellStyle name="SAPBEXinputData 6 2 2 2 2" xfId="19461" xr:uid="{00000000-0005-0000-0000-000022490000}"/>
    <cellStyle name="SAPBEXinputData 6 2 2 2 3" xfId="19462" xr:uid="{00000000-0005-0000-0000-000023490000}"/>
    <cellStyle name="SAPBEXinputData 6 2 2 3" xfId="19463" xr:uid="{00000000-0005-0000-0000-000024490000}"/>
    <cellStyle name="SAPBEXinputData 6 2 2 4" xfId="19464" xr:uid="{00000000-0005-0000-0000-000025490000}"/>
    <cellStyle name="SAPBEXinputData 6 2 2 5" xfId="19465" xr:uid="{00000000-0005-0000-0000-000026490000}"/>
    <cellStyle name="SAPBEXinputData 6 2 2 6" xfId="19466" xr:uid="{00000000-0005-0000-0000-000027490000}"/>
    <cellStyle name="SAPBEXinputData 6 2 3" xfId="19467" xr:uid="{00000000-0005-0000-0000-000028490000}"/>
    <cellStyle name="SAPBEXinputData 6 2 3 2" xfId="19468" xr:uid="{00000000-0005-0000-0000-000029490000}"/>
    <cellStyle name="SAPBEXinputData 6 2 3 2 2" xfId="19469" xr:uid="{00000000-0005-0000-0000-00002A490000}"/>
    <cellStyle name="SAPBEXinputData 6 2 3 2 3" xfId="19470" xr:uid="{00000000-0005-0000-0000-00002B490000}"/>
    <cellStyle name="SAPBEXinputData 6 2 3 3" xfId="19471" xr:uid="{00000000-0005-0000-0000-00002C490000}"/>
    <cellStyle name="SAPBEXinputData 6 2 3 3 2" xfId="19472" xr:uid="{00000000-0005-0000-0000-00002D490000}"/>
    <cellStyle name="SAPBEXinputData 6 2 3 4" xfId="19473" xr:uid="{00000000-0005-0000-0000-00002E490000}"/>
    <cellStyle name="SAPBEXinputData 6 2 4" xfId="19474" xr:uid="{00000000-0005-0000-0000-00002F490000}"/>
    <cellStyle name="SAPBEXinputData 6 2 4 2" xfId="19475" xr:uid="{00000000-0005-0000-0000-000030490000}"/>
    <cellStyle name="SAPBEXinputData 6 2 4 3" xfId="19476" xr:uid="{00000000-0005-0000-0000-000031490000}"/>
    <cellStyle name="SAPBEXinputData 6 2 5" xfId="19477" xr:uid="{00000000-0005-0000-0000-000032490000}"/>
    <cellStyle name="SAPBEXinputData 6 2 6" xfId="19478" xr:uid="{00000000-0005-0000-0000-000033490000}"/>
    <cellStyle name="SAPBEXinputData 6 2 7" xfId="19479" xr:uid="{00000000-0005-0000-0000-000034490000}"/>
    <cellStyle name="SAPBEXinputData 6 2 8" xfId="19480" xr:uid="{00000000-0005-0000-0000-000035490000}"/>
    <cellStyle name="SAPBEXinputData 6 3" xfId="19481" xr:uid="{00000000-0005-0000-0000-000036490000}"/>
    <cellStyle name="SAPBEXinputData 6 3 2" xfId="19482" xr:uid="{00000000-0005-0000-0000-000037490000}"/>
    <cellStyle name="SAPBEXinputData 6 3 2 2" xfId="19483" xr:uid="{00000000-0005-0000-0000-000038490000}"/>
    <cellStyle name="SAPBEXinputData 6 3 2 3" xfId="19484" xr:uid="{00000000-0005-0000-0000-000039490000}"/>
    <cellStyle name="SAPBEXinputData 6 3 3" xfId="19485" xr:uid="{00000000-0005-0000-0000-00003A490000}"/>
    <cellStyle name="SAPBEXinputData 6 3 4" xfId="19486" xr:uid="{00000000-0005-0000-0000-00003B490000}"/>
    <cellStyle name="SAPBEXinputData 6 3 5" xfId="19487" xr:uid="{00000000-0005-0000-0000-00003C490000}"/>
    <cellStyle name="SAPBEXinputData 6 3 6" xfId="19488" xr:uid="{00000000-0005-0000-0000-00003D490000}"/>
    <cellStyle name="SAPBEXinputData 6 4" xfId="19489" xr:uid="{00000000-0005-0000-0000-00003E490000}"/>
    <cellStyle name="SAPBEXinputData 6 4 2" xfId="19490" xr:uid="{00000000-0005-0000-0000-00003F490000}"/>
    <cellStyle name="SAPBEXinputData 6 4 2 2" xfId="19491" xr:uid="{00000000-0005-0000-0000-000040490000}"/>
    <cellStyle name="SAPBEXinputData 6 4 2 3" xfId="19492" xr:uid="{00000000-0005-0000-0000-000041490000}"/>
    <cellStyle name="SAPBEXinputData 6 4 3" xfId="19493" xr:uid="{00000000-0005-0000-0000-000042490000}"/>
    <cellStyle name="SAPBEXinputData 6 4 3 2" xfId="19494" xr:uid="{00000000-0005-0000-0000-000043490000}"/>
    <cellStyle name="SAPBEXinputData 6 4 4" xfId="19495" xr:uid="{00000000-0005-0000-0000-000044490000}"/>
    <cellStyle name="SAPBEXinputData 6 5" xfId="19496" xr:uid="{00000000-0005-0000-0000-000045490000}"/>
    <cellStyle name="SAPBEXinputData 6 5 2" xfId="19497" xr:uid="{00000000-0005-0000-0000-000046490000}"/>
    <cellStyle name="SAPBEXinputData 6 5 3" xfId="19498" xr:uid="{00000000-0005-0000-0000-000047490000}"/>
    <cellStyle name="SAPBEXinputData 6 6" xfId="19499" xr:uid="{00000000-0005-0000-0000-000048490000}"/>
    <cellStyle name="SAPBEXinputData 6 7" xfId="19500" xr:uid="{00000000-0005-0000-0000-000049490000}"/>
    <cellStyle name="SAPBEXinputData 6 8" xfId="19501" xr:uid="{00000000-0005-0000-0000-00004A490000}"/>
    <cellStyle name="SAPBEXinputData 6 9" xfId="19502" xr:uid="{00000000-0005-0000-0000-00004B490000}"/>
    <cellStyle name="SAPBEXinputData 7" xfId="19503" xr:uid="{00000000-0005-0000-0000-00004C490000}"/>
    <cellStyle name="SAPBEXinputData 7 2" xfId="19504" xr:uid="{00000000-0005-0000-0000-00004D490000}"/>
    <cellStyle name="SAPBEXinputData 7 2 2" xfId="19505" xr:uid="{00000000-0005-0000-0000-00004E490000}"/>
    <cellStyle name="SAPBEXinputData 7 2 2 2" xfId="19506" xr:uid="{00000000-0005-0000-0000-00004F490000}"/>
    <cellStyle name="SAPBEXinputData 7 2 2 3" xfId="19507" xr:uid="{00000000-0005-0000-0000-000050490000}"/>
    <cellStyle name="SAPBEXinputData 7 2 2 4" xfId="19508" xr:uid="{00000000-0005-0000-0000-000051490000}"/>
    <cellStyle name="SAPBEXinputData 7 2 3" xfId="19509" xr:uid="{00000000-0005-0000-0000-000052490000}"/>
    <cellStyle name="SAPBEXinputData 7 2 4" xfId="19510" xr:uid="{00000000-0005-0000-0000-000053490000}"/>
    <cellStyle name="SAPBEXinputData 7 2 5" xfId="19511" xr:uid="{00000000-0005-0000-0000-000054490000}"/>
    <cellStyle name="SAPBEXinputData 7 2 6" xfId="19512" xr:uid="{00000000-0005-0000-0000-000055490000}"/>
    <cellStyle name="SAPBEXinputData 7 3" xfId="19513" xr:uid="{00000000-0005-0000-0000-000056490000}"/>
    <cellStyle name="SAPBEXinputData 7 3 2" xfId="19514" xr:uid="{00000000-0005-0000-0000-000057490000}"/>
    <cellStyle name="SAPBEXinputData 7 3 2 2" xfId="19515" xr:uid="{00000000-0005-0000-0000-000058490000}"/>
    <cellStyle name="SAPBEXinputData 7 3 2 3" xfId="19516" xr:uid="{00000000-0005-0000-0000-000059490000}"/>
    <cellStyle name="SAPBEXinputData 7 3 3" xfId="19517" xr:uid="{00000000-0005-0000-0000-00005A490000}"/>
    <cellStyle name="SAPBEXinputData 7 3 4" xfId="19518" xr:uid="{00000000-0005-0000-0000-00005B490000}"/>
    <cellStyle name="SAPBEXinputData 7 3 5" xfId="19519" xr:uid="{00000000-0005-0000-0000-00005C490000}"/>
    <cellStyle name="SAPBEXinputData 7 3 6" xfId="19520" xr:uid="{00000000-0005-0000-0000-00005D490000}"/>
    <cellStyle name="SAPBEXinputData 7 4" xfId="19521" xr:uid="{00000000-0005-0000-0000-00005E490000}"/>
    <cellStyle name="SAPBEXinputData 7 4 2" xfId="19522" xr:uid="{00000000-0005-0000-0000-00005F490000}"/>
    <cellStyle name="SAPBEXinputData 7 4 3" xfId="19523" xr:uid="{00000000-0005-0000-0000-000060490000}"/>
    <cellStyle name="SAPBEXinputData 7 5" xfId="19524" xr:uid="{00000000-0005-0000-0000-000061490000}"/>
    <cellStyle name="SAPBEXinputData 7 6" xfId="19525" xr:uid="{00000000-0005-0000-0000-000062490000}"/>
    <cellStyle name="SAPBEXinputData 7 7" xfId="19526" xr:uid="{00000000-0005-0000-0000-000063490000}"/>
    <cellStyle name="SAPBEXinputData 7 8" xfId="19527" xr:uid="{00000000-0005-0000-0000-000064490000}"/>
    <cellStyle name="SAPBEXinputData 8" xfId="19528" xr:uid="{00000000-0005-0000-0000-000065490000}"/>
    <cellStyle name="SAPBEXinputData 8 2" xfId="19529" xr:uid="{00000000-0005-0000-0000-000066490000}"/>
    <cellStyle name="SAPBEXinputData 8 2 2" xfId="19530" xr:uid="{00000000-0005-0000-0000-000067490000}"/>
    <cellStyle name="SAPBEXinputData 8 3" xfId="19531" xr:uid="{00000000-0005-0000-0000-000068490000}"/>
    <cellStyle name="SAPBEXinputData 8 4" xfId="19532" xr:uid="{00000000-0005-0000-0000-000069490000}"/>
    <cellStyle name="SAPBEXinputData 8 4 2" xfId="20427" xr:uid="{00000000-0005-0000-0000-000069490000}"/>
    <cellStyle name="SAPBEXinputData 8 5" xfId="19533" xr:uid="{00000000-0005-0000-0000-00006A490000}"/>
    <cellStyle name="SAPBEXinputData 8 6" xfId="19534" xr:uid="{00000000-0005-0000-0000-00006B490000}"/>
    <cellStyle name="SAPBEXinputData 9" xfId="19535" xr:uid="{00000000-0005-0000-0000-00006C490000}"/>
    <cellStyle name="SAPBEXinputData 9 2" xfId="19536" xr:uid="{00000000-0005-0000-0000-00006D490000}"/>
    <cellStyle name="SAPBEXinputData 9 2 2" xfId="19537" xr:uid="{00000000-0005-0000-0000-00006E490000}"/>
    <cellStyle name="SAPBEXinputData 9 2 3" xfId="19538" xr:uid="{00000000-0005-0000-0000-00006F490000}"/>
    <cellStyle name="SAPBEXinputData 9 3" xfId="19539" xr:uid="{00000000-0005-0000-0000-000070490000}"/>
    <cellStyle name="SAPBEXinputData 9 4" xfId="19540" xr:uid="{00000000-0005-0000-0000-000071490000}"/>
    <cellStyle name="SAPBEXinputData 9 5" xfId="19541" xr:uid="{00000000-0005-0000-0000-000072490000}"/>
    <cellStyle name="SAPBEXinputData 9 6" xfId="19542" xr:uid="{00000000-0005-0000-0000-000073490000}"/>
    <cellStyle name="SAPBEXinputData_2010-2012 Program Workbook_Incent_FS" xfId="2729" xr:uid="{00000000-0005-0000-0000-00008B0A0000}"/>
    <cellStyle name="SAPBEXItemHeader" xfId="19543" xr:uid="{00000000-0005-0000-0000-000075490000}"/>
    <cellStyle name="SAPBEXItemHeader 2" xfId="19544" xr:uid="{00000000-0005-0000-0000-000076490000}"/>
    <cellStyle name="SAPBEXItemHeader 2 2" xfId="19545" xr:uid="{00000000-0005-0000-0000-000077490000}"/>
    <cellStyle name="SAPBEXItemHeader 2 2 2" xfId="20428" xr:uid="{00000000-0005-0000-0000-000077490000}"/>
    <cellStyle name="SAPBEXItemHeader 3" xfId="19546" xr:uid="{00000000-0005-0000-0000-000078490000}"/>
    <cellStyle name="SAPBEXItemHeader 3 2" xfId="20429" xr:uid="{00000000-0005-0000-0000-000078490000}"/>
    <cellStyle name="SAPBEXItemHeader 4" xfId="19547" xr:uid="{00000000-0005-0000-0000-000079490000}"/>
    <cellStyle name="SAPBEXresData" xfId="2730" xr:uid="{00000000-0005-0000-0000-00008C0A0000}"/>
    <cellStyle name="SAPBEXresData 2" xfId="2731" xr:uid="{00000000-0005-0000-0000-00008D0A0000}"/>
    <cellStyle name="SAPBEXresData 2 2" xfId="19550" xr:uid="{00000000-0005-0000-0000-00007C490000}"/>
    <cellStyle name="SAPBEXresData 2 2 2" xfId="19551" xr:uid="{00000000-0005-0000-0000-00007D490000}"/>
    <cellStyle name="SAPBEXresData 2 2 2 2" xfId="20430" xr:uid="{00000000-0005-0000-0000-00007D490000}"/>
    <cellStyle name="SAPBEXresData 2 3" xfId="19552" xr:uid="{00000000-0005-0000-0000-00007E490000}"/>
    <cellStyle name="SAPBEXresData 2 3 2" xfId="20431" xr:uid="{00000000-0005-0000-0000-00007E490000}"/>
    <cellStyle name="SAPBEXresData 2 4" xfId="19553" xr:uid="{00000000-0005-0000-0000-00007F490000}"/>
    <cellStyle name="SAPBEXresData 2 5" xfId="19549" xr:uid="{00000000-0005-0000-0000-00007B490000}"/>
    <cellStyle name="SAPBEXresData 3" xfId="19554" xr:uid="{00000000-0005-0000-0000-000080490000}"/>
    <cellStyle name="SAPBEXresData 3 2" xfId="19555" xr:uid="{00000000-0005-0000-0000-000081490000}"/>
    <cellStyle name="SAPBEXresData 3 3" xfId="19556" xr:uid="{00000000-0005-0000-0000-000082490000}"/>
    <cellStyle name="SAPBEXresData 3 3 2" xfId="20432" xr:uid="{00000000-0005-0000-0000-000082490000}"/>
    <cellStyle name="SAPBEXresData 3 4" xfId="19557" xr:uid="{00000000-0005-0000-0000-000083490000}"/>
    <cellStyle name="SAPBEXresData 3 4 2" xfId="20433" xr:uid="{00000000-0005-0000-0000-000083490000}"/>
    <cellStyle name="SAPBEXresData 3 5" xfId="19558" xr:uid="{00000000-0005-0000-0000-000084490000}"/>
    <cellStyle name="SAPBEXresData 4" xfId="19559" xr:uid="{00000000-0005-0000-0000-000085490000}"/>
    <cellStyle name="SAPBEXresData 4 2" xfId="19560" xr:uid="{00000000-0005-0000-0000-000086490000}"/>
    <cellStyle name="SAPBEXresData 4 2 2" xfId="20434" xr:uid="{00000000-0005-0000-0000-000086490000}"/>
    <cellStyle name="SAPBEXresData 5" xfId="19561" xr:uid="{00000000-0005-0000-0000-000087490000}"/>
    <cellStyle name="SAPBEXresData 5 2" xfId="20435" xr:uid="{00000000-0005-0000-0000-000087490000}"/>
    <cellStyle name="SAPBEXresData 6" xfId="19562" xr:uid="{00000000-0005-0000-0000-000088490000}"/>
    <cellStyle name="SAPBEXresData 7" xfId="19548" xr:uid="{00000000-0005-0000-0000-00007A490000}"/>
    <cellStyle name="SAPBEXresDataEmph" xfId="2732" xr:uid="{00000000-0005-0000-0000-00008E0A0000}"/>
    <cellStyle name="SAPBEXresDataEmph 2" xfId="2733" xr:uid="{00000000-0005-0000-0000-00008F0A0000}"/>
    <cellStyle name="SAPBEXresDataEmph 2 2" xfId="19565" xr:uid="{00000000-0005-0000-0000-00008B490000}"/>
    <cellStyle name="SAPBEXresDataEmph 2 2 2" xfId="19566" xr:uid="{00000000-0005-0000-0000-00008C490000}"/>
    <cellStyle name="SAPBEXresDataEmph 2 2 2 2" xfId="20436" xr:uid="{00000000-0005-0000-0000-00008C490000}"/>
    <cellStyle name="SAPBEXresDataEmph 2 3" xfId="19567" xr:uid="{00000000-0005-0000-0000-00008D490000}"/>
    <cellStyle name="SAPBEXresDataEmph 2 3 2" xfId="20437" xr:uid="{00000000-0005-0000-0000-00008D490000}"/>
    <cellStyle name="SAPBEXresDataEmph 2 4" xfId="19568" xr:uid="{00000000-0005-0000-0000-00008E490000}"/>
    <cellStyle name="SAPBEXresDataEmph 2 5" xfId="19564" xr:uid="{00000000-0005-0000-0000-00008A490000}"/>
    <cellStyle name="SAPBEXresDataEmph 3" xfId="19569" xr:uid="{00000000-0005-0000-0000-00008F490000}"/>
    <cellStyle name="SAPBEXresDataEmph 3 2" xfId="19570" xr:uid="{00000000-0005-0000-0000-000090490000}"/>
    <cellStyle name="SAPBEXresDataEmph 3 3" xfId="19571" xr:uid="{00000000-0005-0000-0000-000091490000}"/>
    <cellStyle name="SAPBEXresDataEmph 3 3 2" xfId="20438" xr:uid="{00000000-0005-0000-0000-000091490000}"/>
    <cellStyle name="SAPBEXresDataEmph 3 4" xfId="19572" xr:uid="{00000000-0005-0000-0000-000092490000}"/>
    <cellStyle name="SAPBEXresDataEmph 3 4 2" xfId="20439" xr:uid="{00000000-0005-0000-0000-000092490000}"/>
    <cellStyle name="SAPBEXresDataEmph 3 5" xfId="19573" xr:uid="{00000000-0005-0000-0000-000093490000}"/>
    <cellStyle name="SAPBEXresDataEmph 4" xfId="19574" xr:uid="{00000000-0005-0000-0000-000094490000}"/>
    <cellStyle name="SAPBEXresDataEmph 4 2" xfId="19575" xr:uid="{00000000-0005-0000-0000-000095490000}"/>
    <cellStyle name="SAPBEXresDataEmph 4 2 2" xfId="20440" xr:uid="{00000000-0005-0000-0000-000095490000}"/>
    <cellStyle name="SAPBEXresDataEmph 5" xfId="19576" xr:uid="{00000000-0005-0000-0000-000096490000}"/>
    <cellStyle name="SAPBEXresDataEmph 5 2" xfId="20441" xr:uid="{00000000-0005-0000-0000-000096490000}"/>
    <cellStyle name="SAPBEXresDataEmph 6" xfId="19577" xr:uid="{00000000-0005-0000-0000-000097490000}"/>
    <cellStyle name="SAPBEXresDataEmph 7" xfId="19563" xr:uid="{00000000-0005-0000-0000-000089490000}"/>
    <cellStyle name="SAPBEXresExc1" xfId="2734" xr:uid="{00000000-0005-0000-0000-0000900A0000}"/>
    <cellStyle name="SAPBEXresExc1 2" xfId="19579" xr:uid="{00000000-0005-0000-0000-000099490000}"/>
    <cellStyle name="SAPBEXresExc1 2 2" xfId="19580" xr:uid="{00000000-0005-0000-0000-00009A490000}"/>
    <cellStyle name="SAPBEXresExc1 3" xfId="19581" xr:uid="{00000000-0005-0000-0000-00009B490000}"/>
    <cellStyle name="SAPBEXresExc1 4" xfId="19578" xr:uid="{00000000-0005-0000-0000-000098490000}"/>
    <cellStyle name="SAPBEXresExc1Emph" xfId="2735" xr:uid="{00000000-0005-0000-0000-0000910A0000}"/>
    <cellStyle name="SAPBEXresExc1Emph 2" xfId="19583" xr:uid="{00000000-0005-0000-0000-00009D490000}"/>
    <cellStyle name="SAPBEXresExc1Emph 2 2" xfId="19584" xr:uid="{00000000-0005-0000-0000-00009E490000}"/>
    <cellStyle name="SAPBEXresExc1Emph 3" xfId="19585" xr:uid="{00000000-0005-0000-0000-00009F490000}"/>
    <cellStyle name="SAPBEXresExc1Emph 4" xfId="19582" xr:uid="{00000000-0005-0000-0000-00009C490000}"/>
    <cellStyle name="SAPBEXresExc2" xfId="2736" xr:uid="{00000000-0005-0000-0000-0000920A0000}"/>
    <cellStyle name="SAPBEXresExc2 2" xfId="19587" xr:uid="{00000000-0005-0000-0000-0000A1490000}"/>
    <cellStyle name="SAPBEXresExc2 2 2" xfId="19588" xr:uid="{00000000-0005-0000-0000-0000A2490000}"/>
    <cellStyle name="SAPBEXresExc2 3" xfId="19589" xr:uid="{00000000-0005-0000-0000-0000A3490000}"/>
    <cellStyle name="SAPBEXresExc2 4" xfId="19586" xr:uid="{00000000-0005-0000-0000-0000A0490000}"/>
    <cellStyle name="SAPBEXresExc2Emph" xfId="2737" xr:uid="{00000000-0005-0000-0000-0000930A0000}"/>
    <cellStyle name="SAPBEXresExc2Emph 2" xfId="19591" xr:uid="{00000000-0005-0000-0000-0000A5490000}"/>
    <cellStyle name="SAPBEXresExc2Emph 2 2" xfId="19592" xr:uid="{00000000-0005-0000-0000-0000A6490000}"/>
    <cellStyle name="SAPBEXresExc2Emph 3" xfId="19593" xr:uid="{00000000-0005-0000-0000-0000A7490000}"/>
    <cellStyle name="SAPBEXresExc2Emph 4" xfId="19590" xr:uid="{00000000-0005-0000-0000-0000A4490000}"/>
    <cellStyle name="SAPBEXresItem" xfId="2738" xr:uid="{00000000-0005-0000-0000-0000940A0000}"/>
    <cellStyle name="SAPBEXresItem 2" xfId="19595" xr:uid="{00000000-0005-0000-0000-0000A9490000}"/>
    <cellStyle name="SAPBEXresItem 2 2" xfId="19596" xr:uid="{00000000-0005-0000-0000-0000AA490000}"/>
    <cellStyle name="SAPBEXresItem 2 2 2" xfId="19597" xr:uid="{00000000-0005-0000-0000-0000AB490000}"/>
    <cellStyle name="SAPBEXresItem 2 2 2 2" xfId="20442" xr:uid="{00000000-0005-0000-0000-0000AB490000}"/>
    <cellStyle name="SAPBEXresItem 2 3" xfId="19598" xr:uid="{00000000-0005-0000-0000-0000AC490000}"/>
    <cellStyle name="SAPBEXresItem 2 3 2" xfId="20443" xr:uid="{00000000-0005-0000-0000-0000AC490000}"/>
    <cellStyle name="SAPBEXresItem 2 4" xfId="19599" xr:uid="{00000000-0005-0000-0000-0000AD490000}"/>
    <cellStyle name="SAPBEXresItem 3" xfId="19600" xr:uid="{00000000-0005-0000-0000-0000AE490000}"/>
    <cellStyle name="SAPBEXresItem 3 2" xfId="19601" xr:uid="{00000000-0005-0000-0000-0000AF490000}"/>
    <cellStyle name="SAPBEXresItem 3 3" xfId="19602" xr:uid="{00000000-0005-0000-0000-0000B0490000}"/>
    <cellStyle name="SAPBEXresItem 3 4" xfId="19603" xr:uid="{00000000-0005-0000-0000-0000B1490000}"/>
    <cellStyle name="SAPBEXresItem 3 4 2" xfId="20444" xr:uid="{00000000-0005-0000-0000-0000B1490000}"/>
    <cellStyle name="SAPBEXresItem 3 5" xfId="19604" xr:uid="{00000000-0005-0000-0000-0000B2490000}"/>
    <cellStyle name="SAPBEXresItem 4" xfId="19605" xr:uid="{00000000-0005-0000-0000-0000B3490000}"/>
    <cellStyle name="SAPBEXresItem 4 2" xfId="19606" xr:uid="{00000000-0005-0000-0000-0000B4490000}"/>
    <cellStyle name="SAPBEXresItem 4 2 2" xfId="20445" xr:uid="{00000000-0005-0000-0000-0000B4490000}"/>
    <cellStyle name="SAPBEXresItem 5" xfId="19607" xr:uid="{00000000-0005-0000-0000-0000B5490000}"/>
    <cellStyle name="SAPBEXresItem 5 2" xfId="20446" xr:uid="{00000000-0005-0000-0000-0000B5490000}"/>
    <cellStyle name="SAPBEXresItem 6" xfId="19608" xr:uid="{00000000-0005-0000-0000-0000B6490000}"/>
    <cellStyle name="SAPBEXresItem 7" xfId="19594" xr:uid="{00000000-0005-0000-0000-0000A8490000}"/>
    <cellStyle name="SAPBEXresItemX" xfId="2739" xr:uid="{00000000-0005-0000-0000-0000950A0000}"/>
    <cellStyle name="SAPBEXresItemX 2" xfId="2740" xr:uid="{00000000-0005-0000-0000-0000960A0000}"/>
    <cellStyle name="SAPBEXresItemX 2 2" xfId="19611" xr:uid="{00000000-0005-0000-0000-0000B9490000}"/>
    <cellStyle name="SAPBEXresItemX 2 2 2" xfId="19612" xr:uid="{00000000-0005-0000-0000-0000BA490000}"/>
    <cellStyle name="SAPBEXresItemX 2 2 2 2" xfId="20447" xr:uid="{00000000-0005-0000-0000-0000BA490000}"/>
    <cellStyle name="SAPBEXresItemX 2 3" xfId="19613" xr:uid="{00000000-0005-0000-0000-0000BB490000}"/>
    <cellStyle name="SAPBEXresItemX 2 3 2" xfId="20448" xr:uid="{00000000-0005-0000-0000-0000BB490000}"/>
    <cellStyle name="SAPBEXresItemX 2 4" xfId="19614" xr:uid="{00000000-0005-0000-0000-0000BC490000}"/>
    <cellStyle name="SAPBEXresItemX 2 5" xfId="19610" xr:uid="{00000000-0005-0000-0000-0000B8490000}"/>
    <cellStyle name="SAPBEXresItemX 3" xfId="19615" xr:uid="{00000000-0005-0000-0000-0000BD490000}"/>
    <cellStyle name="SAPBEXresItemX 3 2" xfId="19616" xr:uid="{00000000-0005-0000-0000-0000BE490000}"/>
    <cellStyle name="SAPBEXresItemX 3 3" xfId="19617" xr:uid="{00000000-0005-0000-0000-0000BF490000}"/>
    <cellStyle name="SAPBEXresItemX 3 3 2" xfId="20449" xr:uid="{00000000-0005-0000-0000-0000BF490000}"/>
    <cellStyle name="SAPBEXresItemX 3 4" xfId="19618" xr:uid="{00000000-0005-0000-0000-0000C0490000}"/>
    <cellStyle name="SAPBEXresItemX 3 4 2" xfId="20450" xr:uid="{00000000-0005-0000-0000-0000C0490000}"/>
    <cellStyle name="SAPBEXresItemX 3 5" xfId="19619" xr:uid="{00000000-0005-0000-0000-0000C1490000}"/>
    <cellStyle name="SAPBEXresItemX 4" xfId="19620" xr:uid="{00000000-0005-0000-0000-0000C2490000}"/>
    <cellStyle name="SAPBEXresItemX 4 2" xfId="19621" xr:uid="{00000000-0005-0000-0000-0000C3490000}"/>
    <cellStyle name="SAPBEXresItemX 4 2 2" xfId="20451" xr:uid="{00000000-0005-0000-0000-0000C3490000}"/>
    <cellStyle name="SAPBEXresItemX 5" xfId="19622" xr:uid="{00000000-0005-0000-0000-0000C4490000}"/>
    <cellStyle name="SAPBEXresItemX 5 2" xfId="20452" xr:uid="{00000000-0005-0000-0000-0000C4490000}"/>
    <cellStyle name="SAPBEXresItemX 6" xfId="19623" xr:uid="{00000000-0005-0000-0000-0000C5490000}"/>
    <cellStyle name="SAPBEXresItemX 7" xfId="19609" xr:uid="{00000000-0005-0000-0000-0000B7490000}"/>
    <cellStyle name="SAPBEXRow_Headings_SA" xfId="2741" xr:uid="{00000000-0005-0000-0000-0000970A0000}"/>
    <cellStyle name="SAPBEXRowResults_SA" xfId="2742" xr:uid="{00000000-0005-0000-0000-0000980A0000}"/>
    <cellStyle name="SAPBEXstdData" xfId="2743" xr:uid="{00000000-0005-0000-0000-0000990A0000}"/>
    <cellStyle name="SAPBEXstdData 2" xfId="2744" xr:uid="{00000000-0005-0000-0000-00009A0A0000}"/>
    <cellStyle name="SAPBEXstdData 2 2" xfId="2909" xr:uid="{00000000-0005-0000-0000-00009B0A0000}"/>
    <cellStyle name="SAPBEXstdData 2 2 2" xfId="19626" xr:uid="{00000000-0005-0000-0000-0000CB490000}"/>
    <cellStyle name="SAPBEXstdData 2 2 2 2" xfId="19627" xr:uid="{00000000-0005-0000-0000-0000CC490000}"/>
    <cellStyle name="SAPBEXstdData 2 2 2 3" xfId="19628" xr:uid="{00000000-0005-0000-0000-0000CD490000}"/>
    <cellStyle name="SAPBEXstdData 2 2 2 3 2" xfId="20453" xr:uid="{00000000-0005-0000-0000-0000CD490000}"/>
    <cellStyle name="SAPBEXstdData 2 2 2 4" xfId="19629" xr:uid="{00000000-0005-0000-0000-0000CE490000}"/>
    <cellStyle name="SAPBEXstdData 2 2 3" xfId="19630" xr:uid="{00000000-0005-0000-0000-0000CF490000}"/>
    <cellStyle name="SAPBEXstdData 2 2 3 2" xfId="19631" xr:uid="{00000000-0005-0000-0000-0000D0490000}"/>
    <cellStyle name="SAPBEXstdData 2 2 3 2 2" xfId="20454" xr:uid="{00000000-0005-0000-0000-0000D0490000}"/>
    <cellStyle name="SAPBEXstdData 2 2 4" xfId="19632" xr:uid="{00000000-0005-0000-0000-0000D1490000}"/>
    <cellStyle name="SAPBEXstdData 2 2 4 2" xfId="20455" xr:uid="{00000000-0005-0000-0000-0000D1490000}"/>
    <cellStyle name="SAPBEXstdData 2 2 5" xfId="19633" xr:uid="{00000000-0005-0000-0000-0000D2490000}"/>
    <cellStyle name="SAPBEXstdData 2 2 6" xfId="19625" xr:uid="{00000000-0005-0000-0000-0000CA490000}"/>
    <cellStyle name="SAPBEXstdData 2 3" xfId="19634" xr:uid="{00000000-0005-0000-0000-0000D3490000}"/>
    <cellStyle name="SAPBEXstdData 2 3 2" xfId="19635" xr:uid="{00000000-0005-0000-0000-0000D4490000}"/>
    <cellStyle name="SAPBEXstdData 2 3 3" xfId="19636" xr:uid="{00000000-0005-0000-0000-0000D5490000}"/>
    <cellStyle name="SAPBEXstdData 2 3 3 2" xfId="20456" xr:uid="{00000000-0005-0000-0000-0000D5490000}"/>
    <cellStyle name="SAPBEXstdData 2 3 4" xfId="19637" xr:uid="{00000000-0005-0000-0000-0000D6490000}"/>
    <cellStyle name="SAPBEXstdData 2 4" xfId="19638" xr:uid="{00000000-0005-0000-0000-0000D7490000}"/>
    <cellStyle name="SAPBEXstdData 2 4 2" xfId="19639" xr:uid="{00000000-0005-0000-0000-0000D8490000}"/>
    <cellStyle name="SAPBEXstdData 2 4 2 2" xfId="19640" xr:uid="{00000000-0005-0000-0000-0000D9490000}"/>
    <cellStyle name="SAPBEXstdData 2 4 2 3" xfId="20457" xr:uid="{00000000-0005-0000-0000-0000D8490000}"/>
    <cellStyle name="SAPBEXstdData 2 4 3" xfId="19641" xr:uid="{00000000-0005-0000-0000-0000DA490000}"/>
    <cellStyle name="SAPBEXstdData 2 5" xfId="19642" xr:uid="{00000000-0005-0000-0000-0000DB490000}"/>
    <cellStyle name="SAPBEXstdData 2 5 2" xfId="19643" xr:uid="{00000000-0005-0000-0000-0000DC490000}"/>
    <cellStyle name="SAPBEXstdData 2 5 2 2" xfId="20458" xr:uid="{00000000-0005-0000-0000-0000DC490000}"/>
    <cellStyle name="SAPBEXstdData 2 6" xfId="19644" xr:uid="{00000000-0005-0000-0000-0000DD490000}"/>
    <cellStyle name="SAPBEXstdData 2 6 2" xfId="20459" xr:uid="{00000000-0005-0000-0000-0000DD490000}"/>
    <cellStyle name="SAPBEXstdData 2 7" xfId="19645" xr:uid="{00000000-0005-0000-0000-0000DE490000}"/>
    <cellStyle name="SAPBEXstdData 2 8" xfId="19624" xr:uid="{00000000-0005-0000-0000-0000C9490000}"/>
    <cellStyle name="SAPBEXstdData 3" xfId="19646" xr:uid="{00000000-0005-0000-0000-0000DF490000}"/>
    <cellStyle name="SAPBEXstdData 3 2" xfId="19647" xr:uid="{00000000-0005-0000-0000-0000E0490000}"/>
    <cellStyle name="SAPBEXstdData 3 2 2" xfId="19648" xr:uid="{00000000-0005-0000-0000-0000E1490000}"/>
    <cellStyle name="SAPBEXstdData 3 2 2 2" xfId="20460" xr:uid="{00000000-0005-0000-0000-0000E1490000}"/>
    <cellStyle name="SAPBEXstdData 3 3" xfId="19649" xr:uid="{00000000-0005-0000-0000-0000E2490000}"/>
    <cellStyle name="SAPBEXstdData 3 3 2" xfId="20461" xr:uid="{00000000-0005-0000-0000-0000E2490000}"/>
    <cellStyle name="SAPBEXstdData 3 4" xfId="19650" xr:uid="{00000000-0005-0000-0000-0000E3490000}"/>
    <cellStyle name="SAPBEXstdData 3 4 2" xfId="20462" xr:uid="{00000000-0005-0000-0000-0000E3490000}"/>
    <cellStyle name="SAPBEXstdData 3 5" xfId="19651" xr:uid="{00000000-0005-0000-0000-0000E4490000}"/>
    <cellStyle name="SAPBEXstdData 4" xfId="19652" xr:uid="{00000000-0005-0000-0000-0000E5490000}"/>
    <cellStyle name="SAPBEXstdData 4 2" xfId="19653" xr:uid="{00000000-0005-0000-0000-0000E6490000}"/>
    <cellStyle name="SAPBEXstdData 4 3" xfId="20463" xr:uid="{00000000-0005-0000-0000-0000E5490000}"/>
    <cellStyle name="SAPBEXstdData 5" xfId="19654" xr:uid="{00000000-0005-0000-0000-0000E7490000}"/>
    <cellStyle name="SAPBEXstdData 6" xfId="19655" xr:uid="{00000000-0005-0000-0000-0000E8490000}"/>
    <cellStyle name="SAPBEXstdData 6 2" xfId="20464" xr:uid="{00000000-0005-0000-0000-0000E8490000}"/>
    <cellStyle name="SAPBEXstdData 7" xfId="19656" xr:uid="{00000000-0005-0000-0000-0000E9490000}"/>
    <cellStyle name="SAPBEXstdData 8" xfId="13618" xr:uid="{00000000-0005-0000-0000-0000C8490000}"/>
    <cellStyle name="SAPBEXstdData_13737 3p Contracts v3" xfId="2745" xr:uid="{00000000-0005-0000-0000-00009C0A0000}"/>
    <cellStyle name="SAPBEXstdDataEmph" xfId="2746" xr:uid="{00000000-0005-0000-0000-00009D0A0000}"/>
    <cellStyle name="SAPBEXstdDataEmph 2" xfId="2747" xr:uid="{00000000-0005-0000-0000-00009E0A0000}"/>
    <cellStyle name="SAPBEXstdDataEmph 2 2" xfId="19659" xr:uid="{00000000-0005-0000-0000-0000ED490000}"/>
    <cellStyle name="SAPBEXstdDataEmph 2 2 2" xfId="19660" xr:uid="{00000000-0005-0000-0000-0000EE490000}"/>
    <cellStyle name="SAPBEXstdDataEmph 2 2 2 2" xfId="20465" xr:uid="{00000000-0005-0000-0000-0000EE490000}"/>
    <cellStyle name="SAPBEXstdDataEmph 2 3" xfId="19661" xr:uid="{00000000-0005-0000-0000-0000EF490000}"/>
    <cellStyle name="SAPBEXstdDataEmph 2 3 2" xfId="20466" xr:uid="{00000000-0005-0000-0000-0000EF490000}"/>
    <cellStyle name="SAPBEXstdDataEmph 2 4" xfId="19662" xr:uid="{00000000-0005-0000-0000-0000F0490000}"/>
    <cellStyle name="SAPBEXstdDataEmph 2 5" xfId="19658" xr:uid="{00000000-0005-0000-0000-0000EC490000}"/>
    <cellStyle name="SAPBEXstdDataEmph 3" xfId="19663" xr:uid="{00000000-0005-0000-0000-0000F1490000}"/>
    <cellStyle name="SAPBEXstdDataEmph 3 2" xfId="19664" xr:uid="{00000000-0005-0000-0000-0000F2490000}"/>
    <cellStyle name="SAPBEXstdDataEmph 3 3" xfId="19665" xr:uid="{00000000-0005-0000-0000-0000F3490000}"/>
    <cellStyle name="SAPBEXstdDataEmph 3 3 2" xfId="20467" xr:uid="{00000000-0005-0000-0000-0000F3490000}"/>
    <cellStyle name="SAPBEXstdDataEmph 3 4" xfId="19666" xr:uid="{00000000-0005-0000-0000-0000F4490000}"/>
    <cellStyle name="SAPBEXstdDataEmph 3 4 2" xfId="20468" xr:uid="{00000000-0005-0000-0000-0000F4490000}"/>
    <cellStyle name="SAPBEXstdDataEmph 3 5" xfId="19667" xr:uid="{00000000-0005-0000-0000-0000F5490000}"/>
    <cellStyle name="SAPBEXstdDataEmph 4" xfId="19668" xr:uid="{00000000-0005-0000-0000-0000F6490000}"/>
    <cellStyle name="SAPBEXstdDataEmph 4 2" xfId="19669" xr:uid="{00000000-0005-0000-0000-0000F7490000}"/>
    <cellStyle name="SAPBEXstdDataEmph 4 2 2" xfId="20469" xr:uid="{00000000-0005-0000-0000-0000F7490000}"/>
    <cellStyle name="SAPBEXstdDataEmph 5" xfId="19670" xr:uid="{00000000-0005-0000-0000-0000F8490000}"/>
    <cellStyle name="SAPBEXstdDataEmph 5 2" xfId="20470" xr:uid="{00000000-0005-0000-0000-0000F8490000}"/>
    <cellStyle name="SAPBEXstdDataEmph 6" xfId="19671" xr:uid="{00000000-0005-0000-0000-0000F9490000}"/>
    <cellStyle name="SAPBEXstdDataEmph 7" xfId="19657" xr:uid="{00000000-0005-0000-0000-0000EB490000}"/>
    <cellStyle name="SAPBEXstdExc1" xfId="2748" xr:uid="{00000000-0005-0000-0000-00009F0A0000}"/>
    <cellStyle name="SAPBEXstdExc1 2" xfId="19673" xr:uid="{00000000-0005-0000-0000-0000FB490000}"/>
    <cellStyle name="SAPBEXstdExc1 2 2" xfId="19674" xr:uid="{00000000-0005-0000-0000-0000FC490000}"/>
    <cellStyle name="SAPBEXstdExc1 3" xfId="19675" xr:uid="{00000000-0005-0000-0000-0000FD490000}"/>
    <cellStyle name="SAPBEXstdExc1 4" xfId="19672" xr:uid="{00000000-0005-0000-0000-0000FA490000}"/>
    <cellStyle name="SAPBEXstdExc1Emph" xfId="2749" xr:uid="{00000000-0005-0000-0000-0000A00A0000}"/>
    <cellStyle name="SAPBEXstdExc1Emph 2" xfId="19677" xr:uid="{00000000-0005-0000-0000-0000FF490000}"/>
    <cellStyle name="SAPBEXstdExc1Emph 2 2" xfId="19678" xr:uid="{00000000-0005-0000-0000-0000004A0000}"/>
    <cellStyle name="SAPBEXstdExc1Emph 3" xfId="19679" xr:uid="{00000000-0005-0000-0000-0000014A0000}"/>
    <cellStyle name="SAPBEXstdExc1Emph 4" xfId="19676" xr:uid="{00000000-0005-0000-0000-0000FE490000}"/>
    <cellStyle name="SAPBEXstdExc2" xfId="2750" xr:uid="{00000000-0005-0000-0000-0000A10A0000}"/>
    <cellStyle name="SAPBEXstdExc2 2" xfId="19681" xr:uid="{00000000-0005-0000-0000-0000034A0000}"/>
    <cellStyle name="SAPBEXstdExc2 2 2" xfId="19682" xr:uid="{00000000-0005-0000-0000-0000044A0000}"/>
    <cellStyle name="SAPBEXstdExc2 3" xfId="19683" xr:uid="{00000000-0005-0000-0000-0000054A0000}"/>
    <cellStyle name="SAPBEXstdExc2 4" xfId="19680" xr:uid="{00000000-0005-0000-0000-0000024A0000}"/>
    <cellStyle name="SAPBEXstdExc2Emph" xfId="2751" xr:uid="{00000000-0005-0000-0000-0000A20A0000}"/>
    <cellStyle name="SAPBEXstdExc2Emph 2" xfId="19685" xr:uid="{00000000-0005-0000-0000-0000074A0000}"/>
    <cellStyle name="SAPBEXstdExc2Emph 2 2" xfId="19686" xr:uid="{00000000-0005-0000-0000-0000084A0000}"/>
    <cellStyle name="SAPBEXstdExc2Emph 3" xfId="19687" xr:uid="{00000000-0005-0000-0000-0000094A0000}"/>
    <cellStyle name="SAPBEXstdExc2Emph 4" xfId="19684" xr:uid="{00000000-0005-0000-0000-0000064A0000}"/>
    <cellStyle name="SAPBEXstdItem" xfId="2752" xr:uid="{00000000-0005-0000-0000-0000A30A0000}"/>
    <cellStyle name="SAPBEXstdItem 2" xfId="2753" xr:uid="{00000000-0005-0000-0000-0000A40A0000}"/>
    <cellStyle name="SAPBEXstdItem 2 2" xfId="2911" xr:uid="{00000000-0005-0000-0000-0000A50A0000}"/>
    <cellStyle name="SAPBEXstdItem 2 2 2" xfId="19691" xr:uid="{00000000-0005-0000-0000-00000D4A0000}"/>
    <cellStyle name="SAPBEXstdItem 2 2 3" xfId="19692" xr:uid="{00000000-0005-0000-0000-00000E4A0000}"/>
    <cellStyle name="SAPBEXstdItem 2 2 3 2" xfId="20471" xr:uid="{00000000-0005-0000-0000-00000E4A0000}"/>
    <cellStyle name="SAPBEXstdItem 2 2 4" xfId="19693" xr:uid="{00000000-0005-0000-0000-00000F4A0000}"/>
    <cellStyle name="SAPBEXstdItem 2 2 5" xfId="19690" xr:uid="{00000000-0005-0000-0000-00000C4A0000}"/>
    <cellStyle name="SAPBEXstdItem 2 3" xfId="19694" xr:uid="{00000000-0005-0000-0000-0000104A0000}"/>
    <cellStyle name="SAPBEXstdItem 2 3 2" xfId="19695" xr:uid="{00000000-0005-0000-0000-0000114A0000}"/>
    <cellStyle name="SAPBEXstdItem 2 3 3" xfId="19696" xr:uid="{00000000-0005-0000-0000-0000124A0000}"/>
    <cellStyle name="SAPBEXstdItem 2 3 3 2" xfId="20472" xr:uid="{00000000-0005-0000-0000-0000124A0000}"/>
    <cellStyle name="SAPBEXstdItem 2 3 4" xfId="19697" xr:uid="{00000000-0005-0000-0000-0000134A0000}"/>
    <cellStyle name="SAPBEXstdItem 2 4" xfId="19698" xr:uid="{00000000-0005-0000-0000-0000144A0000}"/>
    <cellStyle name="SAPBEXstdItem 2 4 2" xfId="19699" xr:uid="{00000000-0005-0000-0000-0000154A0000}"/>
    <cellStyle name="SAPBEXstdItem 2 4 2 2" xfId="19700" xr:uid="{00000000-0005-0000-0000-0000164A0000}"/>
    <cellStyle name="SAPBEXstdItem 2 4 2 3" xfId="20473" xr:uid="{00000000-0005-0000-0000-0000154A0000}"/>
    <cellStyle name="SAPBEXstdItem 2 4 3" xfId="19701" xr:uid="{00000000-0005-0000-0000-0000174A0000}"/>
    <cellStyle name="SAPBEXstdItem 2 5" xfId="19702" xr:uid="{00000000-0005-0000-0000-0000184A0000}"/>
    <cellStyle name="SAPBEXstdItem 2 5 2" xfId="19703" xr:uid="{00000000-0005-0000-0000-0000194A0000}"/>
    <cellStyle name="SAPBEXstdItem 2 5 2 2" xfId="20474" xr:uid="{00000000-0005-0000-0000-0000194A0000}"/>
    <cellStyle name="SAPBEXstdItem 2 6" xfId="19704" xr:uid="{00000000-0005-0000-0000-00001A4A0000}"/>
    <cellStyle name="SAPBEXstdItem 2 6 2" xfId="20475" xr:uid="{00000000-0005-0000-0000-00001A4A0000}"/>
    <cellStyle name="SAPBEXstdItem 2 7" xfId="19705" xr:uid="{00000000-0005-0000-0000-00001B4A0000}"/>
    <cellStyle name="SAPBEXstdItem 2 8" xfId="19689" xr:uid="{00000000-0005-0000-0000-00000B4A0000}"/>
    <cellStyle name="SAPBEXstdItem 3" xfId="2910" xr:uid="{00000000-0005-0000-0000-0000A60A0000}"/>
    <cellStyle name="SAPBEXstdItem 3 2" xfId="19707" xr:uid="{00000000-0005-0000-0000-00001D4A0000}"/>
    <cellStyle name="SAPBEXstdItem 3 2 2" xfId="19708" xr:uid="{00000000-0005-0000-0000-00001E4A0000}"/>
    <cellStyle name="SAPBEXstdItem 3 2 2 2" xfId="20476" xr:uid="{00000000-0005-0000-0000-00001E4A0000}"/>
    <cellStyle name="SAPBEXstdItem 3 3" xfId="19709" xr:uid="{00000000-0005-0000-0000-00001F4A0000}"/>
    <cellStyle name="SAPBEXstdItem 3 3 2" xfId="19710" xr:uid="{00000000-0005-0000-0000-0000204A0000}"/>
    <cellStyle name="SAPBEXstdItem 3 3 2 2" xfId="20478" xr:uid="{00000000-0005-0000-0000-0000204A0000}"/>
    <cellStyle name="SAPBEXstdItem 3 3 3" xfId="20477" xr:uid="{00000000-0005-0000-0000-00001F4A0000}"/>
    <cellStyle name="SAPBEXstdItem 3 4" xfId="19711" xr:uid="{00000000-0005-0000-0000-0000214A0000}"/>
    <cellStyle name="SAPBEXstdItem 3 4 2" xfId="20479" xr:uid="{00000000-0005-0000-0000-0000214A0000}"/>
    <cellStyle name="SAPBEXstdItem 3 5" xfId="19712" xr:uid="{00000000-0005-0000-0000-0000224A0000}"/>
    <cellStyle name="SAPBEXstdItem 3 6" xfId="19706" xr:uid="{00000000-0005-0000-0000-00001C4A0000}"/>
    <cellStyle name="SAPBEXstdItem 4" xfId="19713" xr:uid="{00000000-0005-0000-0000-0000234A0000}"/>
    <cellStyle name="SAPBEXstdItem 4 2" xfId="19714" xr:uid="{00000000-0005-0000-0000-0000244A0000}"/>
    <cellStyle name="SAPBEXstdItem 4 2 2" xfId="20480" xr:uid="{00000000-0005-0000-0000-0000244A0000}"/>
    <cellStyle name="SAPBEXstdItem 5" xfId="19715" xr:uid="{00000000-0005-0000-0000-0000254A0000}"/>
    <cellStyle name="SAPBEXstdItem 5 2" xfId="19716" xr:uid="{00000000-0005-0000-0000-0000264A0000}"/>
    <cellStyle name="SAPBEXstdItem 5 2 2" xfId="20482" xr:uid="{00000000-0005-0000-0000-0000264A0000}"/>
    <cellStyle name="SAPBEXstdItem 5 3" xfId="20481" xr:uid="{00000000-0005-0000-0000-0000254A0000}"/>
    <cellStyle name="SAPBEXstdItem 6" xfId="19717" xr:uid="{00000000-0005-0000-0000-0000274A0000}"/>
    <cellStyle name="SAPBEXstdItem 7" xfId="19688" xr:uid="{00000000-0005-0000-0000-00000A4A0000}"/>
    <cellStyle name="SAPBEXstdItem_13737 3p Contracts v3" xfId="2754" xr:uid="{00000000-0005-0000-0000-0000A70A0000}"/>
    <cellStyle name="SAPBEXstdItemX" xfId="2755" xr:uid="{00000000-0005-0000-0000-0000A80A0000}"/>
    <cellStyle name="SAPBEXstdItemX 2" xfId="2756" xr:uid="{00000000-0005-0000-0000-0000A90A0000}"/>
    <cellStyle name="SAPBEXstdItemX 2 2" xfId="2913" xr:uid="{00000000-0005-0000-0000-0000AA0A0000}"/>
    <cellStyle name="SAPBEXstdItemX 2 2 2" xfId="19721" xr:uid="{00000000-0005-0000-0000-00002C4A0000}"/>
    <cellStyle name="SAPBEXstdItemX 2 2 2 2" xfId="19722" xr:uid="{00000000-0005-0000-0000-00002D4A0000}"/>
    <cellStyle name="SAPBEXstdItemX 2 2 2 3" xfId="20483" xr:uid="{00000000-0005-0000-0000-00002C4A0000}"/>
    <cellStyle name="SAPBEXstdItemX 2 2 3" xfId="19723" xr:uid="{00000000-0005-0000-0000-00002E4A0000}"/>
    <cellStyle name="SAPBEXstdItemX 2 2 4" xfId="19720" xr:uid="{00000000-0005-0000-0000-00002B4A0000}"/>
    <cellStyle name="SAPBEXstdItemX 2 3" xfId="19724" xr:uid="{00000000-0005-0000-0000-00002F4A0000}"/>
    <cellStyle name="SAPBEXstdItemX 2 3 2" xfId="19725" xr:uid="{00000000-0005-0000-0000-0000304A0000}"/>
    <cellStyle name="SAPBEXstdItemX 2 3 2 2" xfId="20484" xr:uid="{00000000-0005-0000-0000-0000304A0000}"/>
    <cellStyle name="SAPBEXstdItemX 2 4" xfId="19726" xr:uid="{00000000-0005-0000-0000-0000314A0000}"/>
    <cellStyle name="SAPBEXstdItemX 2 4 2" xfId="20485" xr:uid="{00000000-0005-0000-0000-0000314A0000}"/>
    <cellStyle name="SAPBEXstdItemX 2 5" xfId="19727" xr:uid="{00000000-0005-0000-0000-0000324A0000}"/>
    <cellStyle name="SAPBEXstdItemX 2 6" xfId="19719" xr:uid="{00000000-0005-0000-0000-00002A4A0000}"/>
    <cellStyle name="SAPBEXstdItemX 3" xfId="2912" xr:uid="{00000000-0005-0000-0000-0000AB0A0000}"/>
    <cellStyle name="SAPBEXstdItemX 3 2" xfId="19729" xr:uid="{00000000-0005-0000-0000-0000344A0000}"/>
    <cellStyle name="SAPBEXstdItemX 3 2 2" xfId="19730" xr:uid="{00000000-0005-0000-0000-0000354A0000}"/>
    <cellStyle name="SAPBEXstdItemX 3 2 2 2" xfId="20486" xr:uid="{00000000-0005-0000-0000-0000354A0000}"/>
    <cellStyle name="SAPBEXstdItemX 3 3" xfId="19731" xr:uid="{00000000-0005-0000-0000-0000364A0000}"/>
    <cellStyle name="SAPBEXstdItemX 3 3 2" xfId="19732" xr:uid="{00000000-0005-0000-0000-0000374A0000}"/>
    <cellStyle name="SAPBEXstdItemX 3 3 2 2" xfId="20488" xr:uid="{00000000-0005-0000-0000-0000374A0000}"/>
    <cellStyle name="SAPBEXstdItemX 3 3 3" xfId="20487" xr:uid="{00000000-0005-0000-0000-0000364A0000}"/>
    <cellStyle name="SAPBEXstdItemX 3 4" xfId="19733" xr:uid="{00000000-0005-0000-0000-0000384A0000}"/>
    <cellStyle name="SAPBEXstdItemX 3 4 2" xfId="20489" xr:uid="{00000000-0005-0000-0000-0000384A0000}"/>
    <cellStyle name="SAPBEXstdItemX 3 5" xfId="19734" xr:uid="{00000000-0005-0000-0000-0000394A0000}"/>
    <cellStyle name="SAPBEXstdItemX 3 6" xfId="19728" xr:uid="{00000000-0005-0000-0000-0000334A0000}"/>
    <cellStyle name="SAPBEXstdItemX 4" xfId="19735" xr:uid="{00000000-0005-0000-0000-00003A4A0000}"/>
    <cellStyle name="SAPBEXstdItemX 4 2" xfId="19736" xr:uid="{00000000-0005-0000-0000-00003B4A0000}"/>
    <cellStyle name="SAPBEXstdItemX 4 2 2" xfId="20490" xr:uid="{00000000-0005-0000-0000-00003B4A0000}"/>
    <cellStyle name="SAPBEXstdItemX 5" xfId="19737" xr:uid="{00000000-0005-0000-0000-00003C4A0000}"/>
    <cellStyle name="SAPBEXstdItemX 5 2" xfId="19738" xr:uid="{00000000-0005-0000-0000-00003D4A0000}"/>
    <cellStyle name="SAPBEXstdItemX 5 2 2" xfId="20492" xr:uid="{00000000-0005-0000-0000-00003D4A0000}"/>
    <cellStyle name="SAPBEXstdItemX 5 3" xfId="20491" xr:uid="{00000000-0005-0000-0000-00003C4A0000}"/>
    <cellStyle name="SAPBEXstdItemX 6" xfId="19739" xr:uid="{00000000-0005-0000-0000-00003E4A0000}"/>
    <cellStyle name="SAPBEXstdItemX 7" xfId="19718" xr:uid="{00000000-0005-0000-0000-0000294A0000}"/>
    <cellStyle name="SAPBEXstdItemX_Budget Consolidation by Balancing Acct v1" xfId="2757" xr:uid="{00000000-0005-0000-0000-0000AC0A0000}"/>
    <cellStyle name="SAPBEXsubData" xfId="2758" xr:uid="{00000000-0005-0000-0000-0000AD0A0000}"/>
    <cellStyle name="SAPBEXsubData 2" xfId="19741" xr:uid="{00000000-0005-0000-0000-0000414A0000}"/>
    <cellStyle name="SAPBEXsubData 2 2" xfId="19742" xr:uid="{00000000-0005-0000-0000-0000424A0000}"/>
    <cellStyle name="SAPBEXsubData 3" xfId="19743" xr:uid="{00000000-0005-0000-0000-0000434A0000}"/>
    <cellStyle name="SAPBEXsubData 4" xfId="19740" xr:uid="{00000000-0005-0000-0000-0000404A0000}"/>
    <cellStyle name="SAPBEXsubDataEmph" xfId="2759" xr:uid="{00000000-0005-0000-0000-0000AE0A0000}"/>
    <cellStyle name="SAPBEXsubDataEmph 2" xfId="19745" xr:uid="{00000000-0005-0000-0000-0000454A0000}"/>
    <cellStyle name="SAPBEXsubDataEmph 2 2" xfId="19746" xr:uid="{00000000-0005-0000-0000-0000464A0000}"/>
    <cellStyle name="SAPBEXsubDataEmph 3" xfId="19747" xr:uid="{00000000-0005-0000-0000-0000474A0000}"/>
    <cellStyle name="SAPBEXsubDataEmph 4" xfId="19744" xr:uid="{00000000-0005-0000-0000-0000444A0000}"/>
    <cellStyle name="SAPBEXsubExc1" xfId="2760" xr:uid="{00000000-0005-0000-0000-0000AF0A0000}"/>
    <cellStyle name="SAPBEXsubExc1 2" xfId="19749" xr:uid="{00000000-0005-0000-0000-0000494A0000}"/>
    <cellStyle name="SAPBEXsubExc1 2 2" xfId="19750" xr:uid="{00000000-0005-0000-0000-00004A4A0000}"/>
    <cellStyle name="SAPBEXsubExc1 3" xfId="19751" xr:uid="{00000000-0005-0000-0000-00004B4A0000}"/>
    <cellStyle name="SAPBEXsubExc1 4" xfId="19748" xr:uid="{00000000-0005-0000-0000-0000484A0000}"/>
    <cellStyle name="SAPBEXsubExc1Emph" xfId="2761" xr:uid="{00000000-0005-0000-0000-0000B00A0000}"/>
    <cellStyle name="SAPBEXsubExc1Emph 2" xfId="19753" xr:uid="{00000000-0005-0000-0000-00004D4A0000}"/>
    <cellStyle name="SAPBEXsubExc1Emph 2 2" xfId="19754" xr:uid="{00000000-0005-0000-0000-00004E4A0000}"/>
    <cellStyle name="SAPBEXsubExc1Emph 3" xfId="19755" xr:uid="{00000000-0005-0000-0000-00004F4A0000}"/>
    <cellStyle name="SAPBEXsubExc1Emph 4" xfId="19752" xr:uid="{00000000-0005-0000-0000-00004C4A0000}"/>
    <cellStyle name="SAPBEXsubExc2" xfId="2762" xr:uid="{00000000-0005-0000-0000-0000B10A0000}"/>
    <cellStyle name="SAPBEXsubExc2 2" xfId="19757" xr:uid="{00000000-0005-0000-0000-0000514A0000}"/>
    <cellStyle name="SAPBEXsubExc2 2 2" xfId="19758" xr:uid="{00000000-0005-0000-0000-0000524A0000}"/>
    <cellStyle name="SAPBEXsubExc2 3" xfId="19759" xr:uid="{00000000-0005-0000-0000-0000534A0000}"/>
    <cellStyle name="SAPBEXsubExc2 4" xfId="19756" xr:uid="{00000000-0005-0000-0000-0000504A0000}"/>
    <cellStyle name="SAPBEXsubExc2Emph" xfId="2763" xr:uid="{00000000-0005-0000-0000-0000B20A0000}"/>
    <cellStyle name="SAPBEXsubExc2Emph 2" xfId="19761" xr:uid="{00000000-0005-0000-0000-0000554A0000}"/>
    <cellStyle name="SAPBEXsubExc2Emph 2 2" xfId="19762" xr:uid="{00000000-0005-0000-0000-0000564A0000}"/>
    <cellStyle name="SAPBEXsubExc2Emph 3" xfId="19763" xr:uid="{00000000-0005-0000-0000-0000574A0000}"/>
    <cellStyle name="SAPBEXsubExc2Emph 4" xfId="19760" xr:uid="{00000000-0005-0000-0000-0000544A0000}"/>
    <cellStyle name="SAPBEXsubItem" xfId="2764" xr:uid="{00000000-0005-0000-0000-0000B30A0000}"/>
    <cellStyle name="SAPBEXsubItem 2" xfId="19765" xr:uid="{00000000-0005-0000-0000-0000594A0000}"/>
    <cellStyle name="SAPBEXsubItem 2 2" xfId="19766" xr:uid="{00000000-0005-0000-0000-00005A4A0000}"/>
    <cellStyle name="SAPBEXsubItem 3" xfId="19767" xr:uid="{00000000-0005-0000-0000-00005B4A0000}"/>
    <cellStyle name="SAPBEXsubItem 4" xfId="19764" xr:uid="{00000000-0005-0000-0000-0000584A0000}"/>
    <cellStyle name="SAPBEXtitle" xfId="2765" xr:uid="{00000000-0005-0000-0000-0000B40A0000}"/>
    <cellStyle name="SAPBEXtitle 2" xfId="19769" xr:uid="{00000000-0005-0000-0000-00005D4A0000}"/>
    <cellStyle name="SAPBEXtitle 2 2" xfId="19770" xr:uid="{00000000-0005-0000-0000-00005E4A0000}"/>
    <cellStyle name="SAPBEXtitle 2 2 2" xfId="19771" xr:uid="{00000000-0005-0000-0000-00005F4A0000}"/>
    <cellStyle name="SAPBEXtitle 2 2 2 2" xfId="20493" xr:uid="{00000000-0005-0000-0000-00005F4A0000}"/>
    <cellStyle name="SAPBEXtitle 2 3" xfId="19772" xr:uid="{00000000-0005-0000-0000-0000604A0000}"/>
    <cellStyle name="SAPBEXtitle 2 3 2" xfId="20494" xr:uid="{00000000-0005-0000-0000-0000604A0000}"/>
    <cellStyle name="SAPBEXtitle 2 4" xfId="19773" xr:uid="{00000000-0005-0000-0000-0000614A0000}"/>
    <cellStyle name="SAPBEXtitle 3" xfId="19774" xr:uid="{00000000-0005-0000-0000-0000624A0000}"/>
    <cellStyle name="SAPBEXtitle 3 2" xfId="19775" xr:uid="{00000000-0005-0000-0000-0000634A0000}"/>
    <cellStyle name="SAPBEXtitle 3 3" xfId="19776" xr:uid="{00000000-0005-0000-0000-0000644A0000}"/>
    <cellStyle name="SAPBEXtitle 3 4" xfId="19777" xr:uid="{00000000-0005-0000-0000-0000654A0000}"/>
    <cellStyle name="SAPBEXtitle 3 5" xfId="19778" xr:uid="{00000000-0005-0000-0000-0000664A0000}"/>
    <cellStyle name="SAPBEXtitle 4" xfId="19779" xr:uid="{00000000-0005-0000-0000-0000674A0000}"/>
    <cellStyle name="SAPBEXtitle 4 2" xfId="19780" xr:uid="{00000000-0005-0000-0000-0000684A0000}"/>
    <cellStyle name="SAPBEXtitle 5" xfId="19781" xr:uid="{00000000-0005-0000-0000-0000694A0000}"/>
    <cellStyle name="SAPBEXtitle 6" xfId="19782" xr:uid="{00000000-0005-0000-0000-00006A4A0000}"/>
    <cellStyle name="SAPBEXtitle 7" xfId="19768" xr:uid="{00000000-0005-0000-0000-00005C4A0000}"/>
    <cellStyle name="SAPBEXunassignedItem" xfId="19783" xr:uid="{00000000-0005-0000-0000-00006B4A0000}"/>
    <cellStyle name="SAPBEXunassignedItem 2" xfId="19784" xr:uid="{00000000-0005-0000-0000-00006C4A0000}"/>
    <cellStyle name="SAPBEXunassignedItem 2 2" xfId="19785" xr:uid="{00000000-0005-0000-0000-00006D4A0000}"/>
    <cellStyle name="SAPBEXunassignedItem 2 2 2" xfId="19786" xr:uid="{00000000-0005-0000-0000-00006E4A0000}"/>
    <cellStyle name="SAPBEXunassignedItem 2 2 2 2" xfId="20495" xr:uid="{00000000-0005-0000-0000-00006E4A0000}"/>
    <cellStyle name="SAPBEXunassignedItem 2 3" xfId="19787" xr:uid="{00000000-0005-0000-0000-00006F4A0000}"/>
    <cellStyle name="SAPBEXunassignedItem 2 3 2" xfId="20496" xr:uid="{00000000-0005-0000-0000-00006F4A0000}"/>
    <cellStyle name="SAPBEXunassignedItem 2 4" xfId="19788" xr:uid="{00000000-0005-0000-0000-0000704A0000}"/>
    <cellStyle name="SAPBEXunassignedItem 3" xfId="19789" xr:uid="{00000000-0005-0000-0000-0000714A0000}"/>
    <cellStyle name="SAPBEXunassignedItem 3 2" xfId="19790" xr:uid="{00000000-0005-0000-0000-0000724A0000}"/>
    <cellStyle name="SAPBEXunassignedItem 3 3" xfId="19791" xr:uid="{00000000-0005-0000-0000-0000734A0000}"/>
    <cellStyle name="SAPBEXunassignedItem 3 3 2" xfId="20497" xr:uid="{00000000-0005-0000-0000-0000734A0000}"/>
    <cellStyle name="SAPBEXunassignedItem 3 4" xfId="19792" xr:uid="{00000000-0005-0000-0000-0000744A0000}"/>
    <cellStyle name="SAPBEXunassignedItem 4" xfId="19793" xr:uid="{00000000-0005-0000-0000-0000754A0000}"/>
    <cellStyle name="SAPBEXunassignedItem 4 2" xfId="19794" xr:uid="{00000000-0005-0000-0000-0000764A0000}"/>
    <cellStyle name="SAPBEXunassignedItem 4 2 2" xfId="20498" xr:uid="{00000000-0005-0000-0000-0000764A0000}"/>
    <cellStyle name="SAPBEXunassignedItem 5" xfId="19795" xr:uid="{00000000-0005-0000-0000-0000774A0000}"/>
    <cellStyle name="SAPBEXunassignedItem 5 2" xfId="20499" xr:uid="{00000000-0005-0000-0000-0000774A0000}"/>
    <cellStyle name="SAPBEXunassignedItem 6" xfId="19796" xr:uid="{00000000-0005-0000-0000-0000784A0000}"/>
    <cellStyle name="SAPBEXundefined" xfId="2766" xr:uid="{00000000-0005-0000-0000-0000B50A0000}"/>
    <cellStyle name="SAPBEXundefined 2" xfId="2767" xr:uid="{00000000-0005-0000-0000-0000B60A0000}"/>
    <cellStyle name="SAPBEXundefined 2 2" xfId="19799" xr:uid="{00000000-0005-0000-0000-00007B4A0000}"/>
    <cellStyle name="SAPBEXundefined 2 2 2" xfId="19800" xr:uid="{00000000-0005-0000-0000-00007C4A0000}"/>
    <cellStyle name="SAPBEXundefined 2 2 2 2" xfId="20500" xr:uid="{00000000-0005-0000-0000-00007C4A0000}"/>
    <cellStyle name="SAPBEXundefined 2 3" xfId="19801" xr:uid="{00000000-0005-0000-0000-00007D4A0000}"/>
    <cellStyle name="SAPBEXundefined 2 3 2" xfId="20501" xr:uid="{00000000-0005-0000-0000-00007D4A0000}"/>
    <cellStyle name="SAPBEXundefined 2 4" xfId="19802" xr:uid="{00000000-0005-0000-0000-00007E4A0000}"/>
    <cellStyle name="SAPBEXundefined 2 5" xfId="19798" xr:uid="{00000000-0005-0000-0000-00007A4A0000}"/>
    <cellStyle name="SAPBEXundefined 3" xfId="19803" xr:uid="{00000000-0005-0000-0000-00007F4A0000}"/>
    <cellStyle name="SAPBEXundefined 3 2" xfId="19804" xr:uid="{00000000-0005-0000-0000-0000804A0000}"/>
    <cellStyle name="SAPBEXundefined 3 3" xfId="19805" xr:uid="{00000000-0005-0000-0000-0000814A0000}"/>
    <cellStyle name="SAPBEXundefined 3 3 2" xfId="20502" xr:uid="{00000000-0005-0000-0000-0000814A0000}"/>
    <cellStyle name="SAPBEXundefined 3 4" xfId="19806" xr:uid="{00000000-0005-0000-0000-0000824A0000}"/>
    <cellStyle name="SAPBEXundefined 3 4 2" xfId="20503" xr:uid="{00000000-0005-0000-0000-0000824A0000}"/>
    <cellStyle name="SAPBEXundefined 3 5" xfId="19807" xr:uid="{00000000-0005-0000-0000-0000834A0000}"/>
    <cellStyle name="SAPBEXundefined 4" xfId="19808" xr:uid="{00000000-0005-0000-0000-0000844A0000}"/>
    <cellStyle name="SAPBEXundefined 4 2" xfId="19809" xr:uid="{00000000-0005-0000-0000-0000854A0000}"/>
    <cellStyle name="SAPBEXundefined 4 2 2" xfId="20504" xr:uid="{00000000-0005-0000-0000-0000854A0000}"/>
    <cellStyle name="SAPBEXundefined 5" xfId="19810" xr:uid="{00000000-0005-0000-0000-0000864A0000}"/>
    <cellStyle name="SAPBEXundefined 5 2" xfId="20505" xr:uid="{00000000-0005-0000-0000-0000864A0000}"/>
    <cellStyle name="SAPBEXundefined 6" xfId="19811" xr:uid="{00000000-0005-0000-0000-0000874A0000}"/>
    <cellStyle name="SAPBEXundefined 7" xfId="19797" xr:uid="{00000000-0005-0000-0000-0000794A0000}"/>
    <cellStyle name="Sched" xfId="2768" xr:uid="{00000000-0005-0000-0000-0000B70A0000}"/>
    <cellStyle name="Sched 2" xfId="19813" xr:uid="{00000000-0005-0000-0000-0000894A0000}"/>
    <cellStyle name="Sched 2 2" xfId="19814" xr:uid="{00000000-0005-0000-0000-00008A4A0000}"/>
    <cellStyle name="Sched 3" xfId="19815" xr:uid="{00000000-0005-0000-0000-00008B4A0000}"/>
    <cellStyle name="Sched 4" xfId="19812" xr:uid="{00000000-0005-0000-0000-0000884A0000}"/>
    <cellStyle name="SEM-BPS-data" xfId="2769" xr:uid="{00000000-0005-0000-0000-0000B80A0000}"/>
    <cellStyle name="SEM-BPS-data 2" xfId="19817" xr:uid="{00000000-0005-0000-0000-00008D4A0000}"/>
    <cellStyle name="SEM-BPS-data 2 2" xfId="19818" xr:uid="{00000000-0005-0000-0000-00008E4A0000}"/>
    <cellStyle name="SEM-BPS-data 3" xfId="19819" xr:uid="{00000000-0005-0000-0000-00008F4A0000}"/>
    <cellStyle name="SEM-BPS-data 4" xfId="19816" xr:uid="{00000000-0005-0000-0000-00008C4A0000}"/>
    <cellStyle name="SEM-BPS-head" xfId="2770" xr:uid="{00000000-0005-0000-0000-0000B90A0000}"/>
    <cellStyle name="SEM-BPS-head 2" xfId="19821" xr:uid="{00000000-0005-0000-0000-0000914A0000}"/>
    <cellStyle name="SEM-BPS-head 2 2" xfId="19822" xr:uid="{00000000-0005-0000-0000-0000924A0000}"/>
    <cellStyle name="SEM-BPS-head 3" xfId="19823" xr:uid="{00000000-0005-0000-0000-0000934A0000}"/>
    <cellStyle name="SEM-BPS-head 4" xfId="19820" xr:uid="{00000000-0005-0000-0000-0000904A0000}"/>
    <cellStyle name="SEM-BPS-headdata" xfId="2771" xr:uid="{00000000-0005-0000-0000-0000BA0A0000}"/>
    <cellStyle name="SEM-BPS-headdata 2" xfId="19825" xr:uid="{00000000-0005-0000-0000-0000954A0000}"/>
    <cellStyle name="SEM-BPS-headdata 2 2" xfId="19826" xr:uid="{00000000-0005-0000-0000-0000964A0000}"/>
    <cellStyle name="SEM-BPS-headdata 3" xfId="19827" xr:uid="{00000000-0005-0000-0000-0000974A0000}"/>
    <cellStyle name="SEM-BPS-headdata 4" xfId="19824" xr:uid="{00000000-0005-0000-0000-0000944A0000}"/>
    <cellStyle name="SEM-BPS-headkey" xfId="2772" xr:uid="{00000000-0005-0000-0000-0000BB0A0000}"/>
    <cellStyle name="SEM-BPS-headkey 2" xfId="19829" xr:uid="{00000000-0005-0000-0000-0000994A0000}"/>
    <cellStyle name="SEM-BPS-headkey 2 2" xfId="19830" xr:uid="{00000000-0005-0000-0000-00009A4A0000}"/>
    <cellStyle name="SEM-BPS-headkey 3" xfId="19831" xr:uid="{00000000-0005-0000-0000-00009B4A0000}"/>
    <cellStyle name="SEM-BPS-headkey 4" xfId="19828" xr:uid="{00000000-0005-0000-0000-0000984A0000}"/>
    <cellStyle name="SEM-BPS-input-on" xfId="2773" xr:uid="{00000000-0005-0000-0000-0000BC0A0000}"/>
    <cellStyle name="SEM-BPS-input-on 2" xfId="19833" xr:uid="{00000000-0005-0000-0000-00009D4A0000}"/>
    <cellStyle name="SEM-BPS-input-on 2 2" xfId="19834" xr:uid="{00000000-0005-0000-0000-00009E4A0000}"/>
    <cellStyle name="SEM-BPS-input-on 3" xfId="19835" xr:uid="{00000000-0005-0000-0000-00009F4A0000}"/>
    <cellStyle name="SEM-BPS-input-on 4" xfId="19832" xr:uid="{00000000-0005-0000-0000-00009C4A0000}"/>
    <cellStyle name="SEM-BPS-key" xfId="2774" xr:uid="{00000000-0005-0000-0000-0000BD0A0000}"/>
    <cellStyle name="SEM-BPS-key 2" xfId="19837" xr:uid="{00000000-0005-0000-0000-0000A14A0000}"/>
    <cellStyle name="SEM-BPS-key 2 2" xfId="19838" xr:uid="{00000000-0005-0000-0000-0000A24A0000}"/>
    <cellStyle name="SEM-BPS-key 3" xfId="19839" xr:uid="{00000000-0005-0000-0000-0000A34A0000}"/>
    <cellStyle name="SEM-BPS-key 4" xfId="19836" xr:uid="{00000000-0005-0000-0000-0000A04A0000}"/>
    <cellStyle name="SEM-BPS-sub1" xfId="2775" xr:uid="{00000000-0005-0000-0000-0000BE0A0000}"/>
    <cellStyle name="SEM-BPS-sub1 2" xfId="19841" xr:uid="{00000000-0005-0000-0000-0000A54A0000}"/>
    <cellStyle name="SEM-BPS-sub1 2 2" xfId="19842" xr:uid="{00000000-0005-0000-0000-0000A64A0000}"/>
    <cellStyle name="SEM-BPS-sub1 3" xfId="19843" xr:uid="{00000000-0005-0000-0000-0000A74A0000}"/>
    <cellStyle name="SEM-BPS-sub1 4" xfId="19840" xr:uid="{00000000-0005-0000-0000-0000A44A0000}"/>
    <cellStyle name="SEM-BPS-sub2" xfId="2776" xr:uid="{00000000-0005-0000-0000-0000BF0A0000}"/>
    <cellStyle name="SEM-BPS-sub2 2" xfId="19845" xr:uid="{00000000-0005-0000-0000-0000A94A0000}"/>
    <cellStyle name="SEM-BPS-sub2 2 2" xfId="19846" xr:uid="{00000000-0005-0000-0000-0000AA4A0000}"/>
    <cellStyle name="SEM-BPS-sub2 3" xfId="19847" xr:uid="{00000000-0005-0000-0000-0000AB4A0000}"/>
    <cellStyle name="SEM-BPS-sub2 4" xfId="19844" xr:uid="{00000000-0005-0000-0000-0000A84A0000}"/>
    <cellStyle name="SEM-BPS-total" xfId="2777" xr:uid="{00000000-0005-0000-0000-0000C00A0000}"/>
    <cellStyle name="SEM-BPS-total 2" xfId="19849" xr:uid="{00000000-0005-0000-0000-0000AD4A0000}"/>
    <cellStyle name="SEM-BPS-total 2 2" xfId="19850" xr:uid="{00000000-0005-0000-0000-0000AE4A0000}"/>
    <cellStyle name="SEM-BPS-total 3" xfId="19851" xr:uid="{00000000-0005-0000-0000-0000AF4A0000}"/>
    <cellStyle name="SEM-BPS-total 4" xfId="19848" xr:uid="{00000000-0005-0000-0000-0000AC4A0000}"/>
    <cellStyle name="Sheet Title" xfId="2778" xr:uid="{00000000-0005-0000-0000-0000C10A0000}"/>
    <cellStyle name="Sheet Title 2" xfId="19853" xr:uid="{00000000-0005-0000-0000-0000B14A0000}"/>
    <cellStyle name="Sheet Title 2 2" xfId="19854" xr:uid="{00000000-0005-0000-0000-0000B24A0000}"/>
    <cellStyle name="Sheet Title 3" xfId="19855" xr:uid="{00000000-0005-0000-0000-0000B34A0000}"/>
    <cellStyle name="Sheet Title 4" xfId="19856" xr:uid="{00000000-0005-0000-0000-0000B44A0000}"/>
    <cellStyle name="Sheet Title 5" xfId="19852" xr:uid="{00000000-0005-0000-0000-0000B04A0000}"/>
    <cellStyle name="small" xfId="2779" xr:uid="{00000000-0005-0000-0000-0000C20A0000}"/>
    <cellStyle name="small 2" xfId="2780" xr:uid="{00000000-0005-0000-0000-0000C30A0000}"/>
    <cellStyle name="small 2 2" xfId="19859" xr:uid="{00000000-0005-0000-0000-0000B74A0000}"/>
    <cellStyle name="small 2 3" xfId="19858" xr:uid="{00000000-0005-0000-0000-0000B64A0000}"/>
    <cellStyle name="small 2 4" xfId="20506" xr:uid="{00000000-0005-0000-0000-0000B64A0000}"/>
    <cellStyle name="small 3" xfId="19860" xr:uid="{00000000-0005-0000-0000-0000B84A0000}"/>
    <cellStyle name="small 4" xfId="19857" xr:uid="{00000000-0005-0000-0000-0000B54A0000}"/>
    <cellStyle name="Sort_Name" xfId="2781" xr:uid="{00000000-0005-0000-0000-0000C40A0000}"/>
    <cellStyle name="State" xfId="2782" xr:uid="{00000000-0005-0000-0000-0000C50A0000}"/>
    <cellStyle name="State 2" xfId="5310" xr:uid="{00000000-0005-0000-0000-0000BB4A0000}"/>
    <cellStyle name="State 2 2" xfId="13615" xr:uid="{00000000-0005-0000-0000-0000BB4A0000}"/>
    <cellStyle name="State 3" xfId="5502" xr:uid="{00000000-0005-0000-0000-0000BA4A0000}"/>
    <cellStyle name="Step" xfId="2783" xr:uid="{00000000-0005-0000-0000-0000C60A0000}"/>
    <cellStyle name="Style 1" xfId="2784" xr:uid="{00000000-0005-0000-0000-0000C70A0000}"/>
    <cellStyle name="Style 1 2" xfId="19862" xr:uid="{00000000-0005-0000-0000-0000BE4A0000}"/>
    <cellStyle name="Style 1 2 2" xfId="19863" xr:uid="{00000000-0005-0000-0000-0000BF4A0000}"/>
    <cellStyle name="Style 1 3" xfId="19864" xr:uid="{00000000-0005-0000-0000-0000C04A0000}"/>
    <cellStyle name="Style 1 4" xfId="19861" xr:uid="{00000000-0005-0000-0000-0000BD4A0000}"/>
    <cellStyle name="Style 2" xfId="2785" xr:uid="{00000000-0005-0000-0000-0000C80A0000}"/>
    <cellStyle name="Style 2 2" xfId="19865" xr:uid="{00000000-0005-0000-0000-0000C24A0000}"/>
    <cellStyle name="Style 2 3" xfId="19866" xr:uid="{00000000-0005-0000-0000-0000C34A0000}"/>
    <cellStyle name="Style 21" xfId="19867" xr:uid="{00000000-0005-0000-0000-0000C44A0000}"/>
    <cellStyle name="Style 22" xfId="19868" xr:uid="{00000000-0005-0000-0000-0000C54A0000}"/>
    <cellStyle name="Style 22 2" xfId="19869" xr:uid="{00000000-0005-0000-0000-0000C64A0000}"/>
    <cellStyle name="Style 23" xfId="19870" xr:uid="{00000000-0005-0000-0000-0000C74A0000}"/>
    <cellStyle name="Style 23 2" xfId="19871" xr:uid="{00000000-0005-0000-0000-0000C84A0000}"/>
    <cellStyle name="Style 24" xfId="19872" xr:uid="{00000000-0005-0000-0000-0000C94A0000}"/>
    <cellStyle name="Style 24 2" xfId="19873" xr:uid="{00000000-0005-0000-0000-0000CA4A0000}"/>
    <cellStyle name="Style 25" xfId="19874" xr:uid="{00000000-0005-0000-0000-0000CB4A0000}"/>
    <cellStyle name="Style 25 2" xfId="19875" xr:uid="{00000000-0005-0000-0000-0000CC4A0000}"/>
    <cellStyle name="Style 26" xfId="2786" xr:uid="{00000000-0005-0000-0000-0000C90A0000}"/>
    <cellStyle name="Style 26 2" xfId="19877" xr:uid="{00000000-0005-0000-0000-0000CE4A0000}"/>
    <cellStyle name="Style 26 3" xfId="19878" xr:uid="{00000000-0005-0000-0000-0000CF4A0000}"/>
    <cellStyle name="Style 26 4" xfId="19879" xr:uid="{00000000-0005-0000-0000-0000D04A0000}"/>
    <cellStyle name="Style 26 5" xfId="19876" xr:uid="{00000000-0005-0000-0000-0000CD4A0000}"/>
    <cellStyle name="Style 27" xfId="19880" xr:uid="{00000000-0005-0000-0000-0000D14A0000}"/>
    <cellStyle name="Style 27 2" xfId="19881" xr:uid="{00000000-0005-0000-0000-0000D24A0000}"/>
    <cellStyle name="Style 28" xfId="2787" xr:uid="{00000000-0005-0000-0000-0000CA0A0000}"/>
    <cellStyle name="Style 28 2" xfId="19883" xr:uid="{00000000-0005-0000-0000-0000D44A0000}"/>
    <cellStyle name="Style 28 2 2" xfId="19884" xr:uid="{00000000-0005-0000-0000-0000D54A0000}"/>
    <cellStyle name="Style 28 3" xfId="19885" xr:uid="{00000000-0005-0000-0000-0000D64A0000}"/>
    <cellStyle name="Style 28 4" xfId="19886" xr:uid="{00000000-0005-0000-0000-0000D74A0000}"/>
    <cellStyle name="Style 28 5" xfId="19887" xr:uid="{00000000-0005-0000-0000-0000D84A0000}"/>
    <cellStyle name="Style 28 6" xfId="19888" xr:uid="{00000000-0005-0000-0000-0000D94A0000}"/>
    <cellStyle name="Style 28 7" xfId="19882" xr:uid="{00000000-0005-0000-0000-0000D34A0000}"/>
    <cellStyle name="Style 29" xfId="19889" xr:uid="{00000000-0005-0000-0000-0000DA4A0000}"/>
    <cellStyle name="Style 29 2" xfId="19890" xr:uid="{00000000-0005-0000-0000-0000DB4A0000}"/>
    <cellStyle name="Style 3" xfId="2788" xr:uid="{00000000-0005-0000-0000-0000CB0A0000}"/>
    <cellStyle name="Style 3 2" xfId="19892" xr:uid="{00000000-0005-0000-0000-0000DD4A0000}"/>
    <cellStyle name="Style 3 2 2" xfId="19893" xr:uid="{00000000-0005-0000-0000-0000DE4A0000}"/>
    <cellStyle name="Style 3 3" xfId="19894" xr:uid="{00000000-0005-0000-0000-0000DF4A0000}"/>
    <cellStyle name="Style 3 4" xfId="19891" xr:uid="{00000000-0005-0000-0000-0000DC4A0000}"/>
    <cellStyle name="Style 30" xfId="19895" xr:uid="{00000000-0005-0000-0000-0000E04A0000}"/>
    <cellStyle name="Style 30 2" xfId="19896" xr:uid="{00000000-0005-0000-0000-0000E14A0000}"/>
    <cellStyle name="Style 31" xfId="19897" xr:uid="{00000000-0005-0000-0000-0000E24A0000}"/>
    <cellStyle name="Style 31 2" xfId="19898" xr:uid="{00000000-0005-0000-0000-0000E34A0000}"/>
    <cellStyle name="Style 32" xfId="19899" xr:uid="{00000000-0005-0000-0000-0000E44A0000}"/>
    <cellStyle name="Style 32 2" xfId="19900" xr:uid="{00000000-0005-0000-0000-0000E54A0000}"/>
    <cellStyle name="Style 32 2 2" xfId="20508" xr:uid="{00000000-0005-0000-0000-0000E54A0000}"/>
    <cellStyle name="Style 32 3" xfId="20507" xr:uid="{00000000-0005-0000-0000-0000E44A0000}"/>
    <cellStyle name="Style 33" xfId="19901" xr:uid="{00000000-0005-0000-0000-0000E64A0000}"/>
    <cellStyle name="Style 33 2" xfId="19902" xr:uid="{00000000-0005-0000-0000-0000E74A0000}"/>
    <cellStyle name="Style 34" xfId="19903" xr:uid="{00000000-0005-0000-0000-0000E84A0000}"/>
    <cellStyle name="Style 34 2" xfId="19904" xr:uid="{00000000-0005-0000-0000-0000E94A0000}"/>
    <cellStyle name="Style 34 2 2" xfId="19905" xr:uid="{00000000-0005-0000-0000-0000EA4A0000}"/>
    <cellStyle name="Style 34 2 2 2" xfId="20511" xr:uid="{00000000-0005-0000-0000-0000EA4A0000}"/>
    <cellStyle name="Style 34 2 3" xfId="20510" xr:uid="{00000000-0005-0000-0000-0000E94A0000}"/>
    <cellStyle name="Style 34 3" xfId="19906" xr:uid="{00000000-0005-0000-0000-0000EB4A0000}"/>
    <cellStyle name="Style 34 3 2" xfId="20512" xr:uid="{00000000-0005-0000-0000-0000EB4A0000}"/>
    <cellStyle name="Style 34 4" xfId="20509" xr:uid="{00000000-0005-0000-0000-0000E84A0000}"/>
    <cellStyle name="Style 35" xfId="2789" xr:uid="{00000000-0005-0000-0000-0000CC0A0000}"/>
    <cellStyle name="Style 35 2" xfId="19908" xr:uid="{00000000-0005-0000-0000-0000ED4A0000}"/>
    <cellStyle name="Style 35 2 2" xfId="19909" xr:uid="{00000000-0005-0000-0000-0000EE4A0000}"/>
    <cellStyle name="Style 35 2 3" xfId="19910" xr:uid="{00000000-0005-0000-0000-0000EF4A0000}"/>
    <cellStyle name="Style 35 3" xfId="19911" xr:uid="{00000000-0005-0000-0000-0000F04A0000}"/>
    <cellStyle name="Style 35 4" xfId="19912" xr:uid="{00000000-0005-0000-0000-0000F14A0000}"/>
    <cellStyle name="Style 35 5" xfId="19913" xr:uid="{00000000-0005-0000-0000-0000F24A0000}"/>
    <cellStyle name="Style 35 6" xfId="19914" xr:uid="{00000000-0005-0000-0000-0000F34A0000}"/>
    <cellStyle name="Style 35 7" xfId="19915" xr:uid="{00000000-0005-0000-0000-0000F44A0000}"/>
    <cellStyle name="Style 35 8" xfId="19907" xr:uid="{00000000-0005-0000-0000-0000EC4A0000}"/>
    <cellStyle name="Style 36" xfId="2790" xr:uid="{00000000-0005-0000-0000-0000CD0A0000}"/>
    <cellStyle name="Style 36 2" xfId="19917" xr:uid="{00000000-0005-0000-0000-0000F64A0000}"/>
    <cellStyle name="Style 36 2 2" xfId="19918" xr:uid="{00000000-0005-0000-0000-0000F74A0000}"/>
    <cellStyle name="Style 36 2 3" xfId="19919" xr:uid="{00000000-0005-0000-0000-0000F84A0000}"/>
    <cellStyle name="Style 36 3" xfId="19920" xr:uid="{00000000-0005-0000-0000-0000F94A0000}"/>
    <cellStyle name="Style 36 4" xfId="19921" xr:uid="{00000000-0005-0000-0000-0000FA4A0000}"/>
    <cellStyle name="Style 36 5" xfId="19922" xr:uid="{00000000-0005-0000-0000-0000FB4A0000}"/>
    <cellStyle name="Style 36 6" xfId="19923" xr:uid="{00000000-0005-0000-0000-0000FC4A0000}"/>
    <cellStyle name="Style 36 7" xfId="19924" xr:uid="{00000000-0005-0000-0000-0000FD4A0000}"/>
    <cellStyle name="Style 36 8" xfId="19916" xr:uid="{00000000-0005-0000-0000-0000F54A0000}"/>
    <cellStyle name="Style 37" xfId="19925" xr:uid="{00000000-0005-0000-0000-0000FE4A0000}"/>
    <cellStyle name="Style 37 2" xfId="19926" xr:uid="{00000000-0005-0000-0000-0000FF4A0000}"/>
    <cellStyle name="Style 37 2 2" xfId="19927" xr:uid="{00000000-0005-0000-0000-0000004B0000}"/>
    <cellStyle name="Style 37 3" xfId="19928" xr:uid="{00000000-0005-0000-0000-0000014B0000}"/>
    <cellStyle name="Style 38" xfId="19929" xr:uid="{00000000-0005-0000-0000-0000024B0000}"/>
    <cellStyle name="Style 38 2" xfId="19930" xr:uid="{00000000-0005-0000-0000-0000034B0000}"/>
    <cellStyle name="Style 38 2 2" xfId="19931" xr:uid="{00000000-0005-0000-0000-0000044B0000}"/>
    <cellStyle name="Style 38 3" xfId="19932" xr:uid="{00000000-0005-0000-0000-0000054B0000}"/>
    <cellStyle name="Style 39" xfId="19933" xr:uid="{00000000-0005-0000-0000-0000064B0000}"/>
    <cellStyle name="Style 39 2" xfId="19934" xr:uid="{00000000-0005-0000-0000-0000074B0000}"/>
    <cellStyle name="Style 39 2 2" xfId="19935" xr:uid="{00000000-0005-0000-0000-0000084B0000}"/>
    <cellStyle name="Style 39 3" xfId="19936" xr:uid="{00000000-0005-0000-0000-0000094B0000}"/>
    <cellStyle name="Style 40" xfId="19937" xr:uid="{00000000-0005-0000-0000-00000A4B0000}"/>
    <cellStyle name="Style 40 2" xfId="19938" xr:uid="{00000000-0005-0000-0000-00000B4B0000}"/>
    <cellStyle name="Style 40 2 2" xfId="19939" xr:uid="{00000000-0005-0000-0000-00000C4B0000}"/>
    <cellStyle name="Style 40 2 2 2" xfId="20515" xr:uid="{00000000-0005-0000-0000-00000C4B0000}"/>
    <cellStyle name="Style 40 2 3" xfId="20514" xr:uid="{00000000-0005-0000-0000-00000B4B0000}"/>
    <cellStyle name="Style 40 3" xfId="19940" xr:uid="{00000000-0005-0000-0000-00000D4B0000}"/>
    <cellStyle name="Style 40 3 2" xfId="20516" xr:uid="{00000000-0005-0000-0000-00000D4B0000}"/>
    <cellStyle name="Style 40 4" xfId="20513" xr:uid="{00000000-0005-0000-0000-00000A4B0000}"/>
    <cellStyle name="Style 41" xfId="19941" xr:uid="{00000000-0005-0000-0000-00000E4B0000}"/>
    <cellStyle name="Style 41 2" xfId="19942" xr:uid="{00000000-0005-0000-0000-00000F4B0000}"/>
    <cellStyle name="Style 41 2 2" xfId="19943" xr:uid="{00000000-0005-0000-0000-0000104B0000}"/>
    <cellStyle name="Style 41 2 2 2" xfId="20519" xr:uid="{00000000-0005-0000-0000-0000104B0000}"/>
    <cellStyle name="Style 41 2 3" xfId="20518" xr:uid="{00000000-0005-0000-0000-00000F4B0000}"/>
    <cellStyle name="Style 41 3" xfId="19944" xr:uid="{00000000-0005-0000-0000-0000114B0000}"/>
    <cellStyle name="Style 41 3 2" xfId="20520" xr:uid="{00000000-0005-0000-0000-0000114B0000}"/>
    <cellStyle name="Style 41 4" xfId="20517" xr:uid="{00000000-0005-0000-0000-00000E4B0000}"/>
    <cellStyle name="Subtotal" xfId="2791" xr:uid="{00000000-0005-0000-0000-0000CE0A0000}"/>
    <cellStyle name="test a style" xfId="2792" xr:uid="{00000000-0005-0000-0000-0000CF0A0000}"/>
    <cellStyle name="Text" xfId="2793" xr:uid="{00000000-0005-0000-0000-0000D00A0000}"/>
    <cellStyle name="Text 2" xfId="19946" xr:uid="{00000000-0005-0000-0000-0000154B0000}"/>
    <cellStyle name="Text 2 2" xfId="19947" xr:uid="{00000000-0005-0000-0000-0000164B0000}"/>
    <cellStyle name="Text 3" xfId="19948" xr:uid="{00000000-0005-0000-0000-0000174B0000}"/>
    <cellStyle name="Text 4" xfId="19945" xr:uid="{00000000-0005-0000-0000-0000144B0000}"/>
    <cellStyle name="Thousand" xfId="2794" xr:uid="{00000000-0005-0000-0000-0000D10A0000}"/>
    <cellStyle name="Thousand 2" xfId="19950" xr:uid="{00000000-0005-0000-0000-0000194B0000}"/>
    <cellStyle name="Thousand 2 2" xfId="19951" xr:uid="{00000000-0005-0000-0000-00001A4B0000}"/>
    <cellStyle name="Thousand 3" xfId="19952" xr:uid="{00000000-0005-0000-0000-00001B4B0000}"/>
    <cellStyle name="Thousand 4" xfId="19949" xr:uid="{00000000-0005-0000-0000-0000184B0000}"/>
    <cellStyle name="Thousands" xfId="2795" xr:uid="{00000000-0005-0000-0000-0000D20A0000}"/>
    <cellStyle name="Thousands 2" xfId="19954" xr:uid="{00000000-0005-0000-0000-00001D4B0000}"/>
    <cellStyle name="Thousands 2 2" xfId="19955" xr:uid="{00000000-0005-0000-0000-00001E4B0000}"/>
    <cellStyle name="Thousands 3" xfId="19956" xr:uid="{00000000-0005-0000-0000-00001F4B0000}"/>
    <cellStyle name="Thousands 4" xfId="19953" xr:uid="{00000000-0005-0000-0000-00001C4B0000}"/>
    <cellStyle name="Title" xfId="65" builtinId="15" customBuiltin="1"/>
    <cellStyle name="Title 10" xfId="19957" xr:uid="{00000000-0005-0000-0000-0000204B0000}"/>
    <cellStyle name="Title 11" xfId="19958" xr:uid="{00000000-0005-0000-0000-0000214B0000}"/>
    <cellStyle name="Title 12" xfId="19959" xr:uid="{00000000-0005-0000-0000-0000224B0000}"/>
    <cellStyle name="Title 2" xfId="2796" xr:uid="{00000000-0005-0000-0000-0000D30A0000}"/>
    <cellStyle name="Title 2 2" xfId="19961" xr:uid="{00000000-0005-0000-0000-0000244B0000}"/>
    <cellStyle name="Title 2 2 2" xfId="19962" xr:uid="{00000000-0005-0000-0000-0000254B0000}"/>
    <cellStyle name="Title 2 3" xfId="19963" xr:uid="{00000000-0005-0000-0000-0000264B0000}"/>
    <cellStyle name="Title 2 4" xfId="19964" xr:uid="{00000000-0005-0000-0000-0000274B0000}"/>
    <cellStyle name="Title 2 5" xfId="19960" xr:uid="{00000000-0005-0000-0000-0000234B0000}"/>
    <cellStyle name="Title 3" xfId="2797" xr:uid="{00000000-0005-0000-0000-0000D40A0000}"/>
    <cellStyle name="Title 3 2" xfId="19966" xr:uid="{00000000-0005-0000-0000-0000294B0000}"/>
    <cellStyle name="Title 3 3" xfId="19967" xr:uid="{00000000-0005-0000-0000-00002A4B0000}"/>
    <cellStyle name="Title 3 4" xfId="19968" xr:uid="{00000000-0005-0000-0000-00002B4B0000}"/>
    <cellStyle name="Title 3 5" xfId="19969" xr:uid="{00000000-0005-0000-0000-00002C4B0000}"/>
    <cellStyle name="Title 3 6" xfId="19965" xr:uid="{00000000-0005-0000-0000-0000284B0000}"/>
    <cellStyle name="Title 4" xfId="2798" xr:uid="{00000000-0005-0000-0000-0000D50A0000}"/>
    <cellStyle name="Title 4 2" xfId="19971" xr:uid="{00000000-0005-0000-0000-00002E4B0000}"/>
    <cellStyle name="Title 4 2 2" xfId="19972" xr:uid="{00000000-0005-0000-0000-00002F4B0000}"/>
    <cellStyle name="Title 4 3" xfId="19973" xr:uid="{00000000-0005-0000-0000-0000304B0000}"/>
    <cellStyle name="Title 4 4" xfId="19970" xr:uid="{00000000-0005-0000-0000-00002D4B0000}"/>
    <cellStyle name="Title 5" xfId="2799" xr:uid="{00000000-0005-0000-0000-0000D60A0000}"/>
    <cellStyle name="Title 5 2" xfId="19975" xr:uid="{00000000-0005-0000-0000-0000324B0000}"/>
    <cellStyle name="Title 5 2 2" xfId="19976" xr:uid="{00000000-0005-0000-0000-0000334B0000}"/>
    <cellStyle name="Title 5 3" xfId="19977" xr:uid="{00000000-0005-0000-0000-0000344B0000}"/>
    <cellStyle name="Title 5 4" xfId="19974" xr:uid="{00000000-0005-0000-0000-0000314B0000}"/>
    <cellStyle name="Title 6" xfId="2800" xr:uid="{00000000-0005-0000-0000-0000D70A0000}"/>
    <cellStyle name="Title 6 2" xfId="19979" xr:uid="{00000000-0005-0000-0000-0000364B0000}"/>
    <cellStyle name="Title 6 2 2" xfId="19980" xr:uid="{00000000-0005-0000-0000-0000374B0000}"/>
    <cellStyle name="Title 6 3" xfId="19981" xr:uid="{00000000-0005-0000-0000-0000384B0000}"/>
    <cellStyle name="Title 6 4" xfId="19978" xr:uid="{00000000-0005-0000-0000-0000354B0000}"/>
    <cellStyle name="Title 7" xfId="2801" xr:uid="{00000000-0005-0000-0000-0000D80A0000}"/>
    <cellStyle name="Title 7 2" xfId="19983" xr:uid="{00000000-0005-0000-0000-00003A4B0000}"/>
    <cellStyle name="Title 7 2 2" xfId="19984" xr:uid="{00000000-0005-0000-0000-00003B4B0000}"/>
    <cellStyle name="Title 7 3" xfId="19985" xr:uid="{00000000-0005-0000-0000-00003C4B0000}"/>
    <cellStyle name="Title 7 4" xfId="19982" xr:uid="{00000000-0005-0000-0000-0000394B0000}"/>
    <cellStyle name="Title 8" xfId="19986" xr:uid="{00000000-0005-0000-0000-00003D4B0000}"/>
    <cellStyle name="Title 8 2" xfId="19987" xr:uid="{00000000-0005-0000-0000-00003E4B0000}"/>
    <cellStyle name="Title 8 3" xfId="19988" xr:uid="{00000000-0005-0000-0000-00003F4B0000}"/>
    <cellStyle name="Title 9" xfId="19989" xr:uid="{00000000-0005-0000-0000-0000404B0000}"/>
    <cellStyle name="Title 9 2" xfId="19990" xr:uid="{00000000-0005-0000-0000-0000414B0000}"/>
    <cellStyle name="Total" xfId="80" builtinId="25" customBuiltin="1"/>
    <cellStyle name="Total 10" xfId="19991" xr:uid="{00000000-0005-0000-0000-0000434B0000}"/>
    <cellStyle name="Total 11" xfId="19992" xr:uid="{00000000-0005-0000-0000-0000444B0000}"/>
    <cellStyle name="Total 12" xfId="19993" xr:uid="{00000000-0005-0000-0000-0000454B0000}"/>
    <cellStyle name="Total 2" xfId="2802" xr:uid="{00000000-0005-0000-0000-0000D90A0000}"/>
    <cellStyle name="Total 2 2" xfId="2803" xr:uid="{00000000-0005-0000-0000-0000DA0A0000}"/>
    <cellStyle name="Total 2 2 2" xfId="19994" xr:uid="{00000000-0005-0000-0000-0000484B0000}"/>
    <cellStyle name="Total 2 2 2 2" xfId="19995" xr:uid="{00000000-0005-0000-0000-0000494B0000}"/>
    <cellStyle name="Total 2 2 2 2 2" xfId="20521" xr:uid="{00000000-0005-0000-0000-0000494B0000}"/>
    <cellStyle name="Total 2 2 2 3" xfId="19996" xr:uid="{00000000-0005-0000-0000-00004A4B0000}"/>
    <cellStyle name="Total 2 2 3" xfId="19997" xr:uid="{00000000-0005-0000-0000-00004B4B0000}"/>
    <cellStyle name="Total 2 2 4" xfId="19998" xr:uid="{00000000-0005-0000-0000-00004C4B0000}"/>
    <cellStyle name="Total 2 2 4 2" xfId="20522" xr:uid="{00000000-0005-0000-0000-00004C4B0000}"/>
    <cellStyle name="Total 2 2 5" xfId="19999" xr:uid="{00000000-0005-0000-0000-00004D4B0000}"/>
    <cellStyle name="Total 2 2 6" xfId="5309" xr:uid="{00000000-0005-0000-0000-0000474B0000}"/>
    <cellStyle name="Total 2 3" xfId="20000" xr:uid="{00000000-0005-0000-0000-00004E4B0000}"/>
    <cellStyle name="Total 2 3 2" xfId="20001" xr:uid="{00000000-0005-0000-0000-00004F4B0000}"/>
    <cellStyle name="Total 2 3 2 2" xfId="20524" xr:uid="{00000000-0005-0000-0000-00004F4B0000}"/>
    <cellStyle name="Total 2 3 3" xfId="20002" xr:uid="{00000000-0005-0000-0000-0000504B0000}"/>
    <cellStyle name="Total 2 3 4" xfId="20523" xr:uid="{00000000-0005-0000-0000-00004E4B0000}"/>
    <cellStyle name="Total 2 4" xfId="20003" xr:uid="{00000000-0005-0000-0000-0000514B0000}"/>
    <cellStyle name="Total 2 5" xfId="20004" xr:uid="{00000000-0005-0000-0000-0000524B0000}"/>
    <cellStyle name="Total 2 6" xfId="20005" xr:uid="{00000000-0005-0000-0000-0000534B0000}"/>
    <cellStyle name="Total 2 6 2" xfId="20525" xr:uid="{00000000-0005-0000-0000-0000534B0000}"/>
    <cellStyle name="Total 2 7" xfId="20006" xr:uid="{00000000-0005-0000-0000-0000544B0000}"/>
    <cellStyle name="Total 2_App b.3 Unspent_" xfId="2804" xr:uid="{00000000-0005-0000-0000-0000DB0A0000}"/>
    <cellStyle name="Total 3" xfId="2805" xr:uid="{00000000-0005-0000-0000-0000DC0A0000}"/>
    <cellStyle name="Total 3 2" xfId="20007" xr:uid="{00000000-0005-0000-0000-0000564B0000}"/>
    <cellStyle name="Total 3 2 2" xfId="20008" xr:uid="{00000000-0005-0000-0000-0000574B0000}"/>
    <cellStyle name="Total 3 3" xfId="20009" xr:uid="{00000000-0005-0000-0000-0000584B0000}"/>
    <cellStyle name="Total 3 4" xfId="20010" xr:uid="{00000000-0005-0000-0000-0000594B0000}"/>
    <cellStyle name="Total 3 5" xfId="20011" xr:uid="{00000000-0005-0000-0000-00005A4B0000}"/>
    <cellStyle name="Total 3 6" xfId="20012" xr:uid="{00000000-0005-0000-0000-00005B4B0000}"/>
    <cellStyle name="Total 3 7" xfId="5308" xr:uid="{00000000-0005-0000-0000-0000554B0000}"/>
    <cellStyle name="Total 4" xfId="2806" xr:uid="{00000000-0005-0000-0000-0000DD0A0000}"/>
    <cellStyle name="Total 4 2" xfId="20014" xr:uid="{00000000-0005-0000-0000-00005D4B0000}"/>
    <cellStyle name="Total 4 2 2" xfId="20015" xr:uid="{00000000-0005-0000-0000-00005E4B0000}"/>
    <cellStyle name="Total 4 3" xfId="20016" xr:uid="{00000000-0005-0000-0000-00005F4B0000}"/>
    <cellStyle name="Total 4 4" xfId="20013" xr:uid="{00000000-0005-0000-0000-00005C4B0000}"/>
    <cellStyle name="Total 5" xfId="2807" xr:uid="{00000000-0005-0000-0000-0000DE0A0000}"/>
    <cellStyle name="Total 5 2" xfId="20018" xr:uid="{00000000-0005-0000-0000-0000614B0000}"/>
    <cellStyle name="Total 5 2 2" xfId="20019" xr:uid="{00000000-0005-0000-0000-0000624B0000}"/>
    <cellStyle name="Total 5 3" xfId="20020" xr:uid="{00000000-0005-0000-0000-0000634B0000}"/>
    <cellStyle name="Total 5 4" xfId="20017" xr:uid="{00000000-0005-0000-0000-0000604B0000}"/>
    <cellStyle name="Total 6" xfId="2808" xr:uid="{00000000-0005-0000-0000-0000DF0A0000}"/>
    <cellStyle name="Total 6 2" xfId="20022" xr:uid="{00000000-0005-0000-0000-0000654B0000}"/>
    <cellStyle name="Total 6 2 2" xfId="20023" xr:uid="{00000000-0005-0000-0000-0000664B0000}"/>
    <cellStyle name="Total 6 3" xfId="20024" xr:uid="{00000000-0005-0000-0000-0000674B0000}"/>
    <cellStyle name="Total 6 4" xfId="20021" xr:uid="{00000000-0005-0000-0000-0000644B0000}"/>
    <cellStyle name="Total 7" xfId="2809" xr:uid="{00000000-0005-0000-0000-0000E00A0000}"/>
    <cellStyle name="Total 7 2" xfId="20026" xr:uid="{00000000-0005-0000-0000-0000694B0000}"/>
    <cellStyle name="Total 7 2 2" xfId="20027" xr:uid="{00000000-0005-0000-0000-00006A4B0000}"/>
    <cellStyle name="Total 7 3" xfId="20028" xr:uid="{00000000-0005-0000-0000-00006B4B0000}"/>
    <cellStyle name="Total 7 4" xfId="20025" xr:uid="{00000000-0005-0000-0000-0000684B0000}"/>
    <cellStyle name="Total 8" xfId="20029" xr:uid="{00000000-0005-0000-0000-00006C4B0000}"/>
    <cellStyle name="Total 8 2" xfId="20030" xr:uid="{00000000-0005-0000-0000-00006D4B0000}"/>
    <cellStyle name="Total 8 3" xfId="20031" xr:uid="{00000000-0005-0000-0000-00006E4B0000}"/>
    <cellStyle name="Total 9" xfId="20032" xr:uid="{00000000-0005-0000-0000-00006F4B0000}"/>
    <cellStyle name="Total 9 2" xfId="20033" xr:uid="{00000000-0005-0000-0000-0000704B0000}"/>
    <cellStyle name="Unprot" xfId="2810" xr:uid="{00000000-0005-0000-0000-0000E10A0000}"/>
    <cellStyle name="Unprot 2" xfId="2811" xr:uid="{00000000-0005-0000-0000-0000E20A0000}"/>
    <cellStyle name="Unprot 2 2" xfId="20035" xr:uid="{00000000-0005-0000-0000-0000734B0000}"/>
    <cellStyle name="Unprot 2 2 2" xfId="20036" xr:uid="{00000000-0005-0000-0000-0000744B0000}"/>
    <cellStyle name="Unprot 2 3" xfId="20037" xr:uid="{00000000-0005-0000-0000-0000754B0000}"/>
    <cellStyle name="Unprot 2 4" xfId="20034" xr:uid="{00000000-0005-0000-0000-0000724B0000}"/>
    <cellStyle name="Unprot 3" xfId="20038" xr:uid="{00000000-0005-0000-0000-0000764B0000}"/>
    <cellStyle name="Unprot 4" xfId="20039" xr:uid="{00000000-0005-0000-0000-0000774B0000}"/>
    <cellStyle name="Unprot 5" xfId="20040" xr:uid="{00000000-0005-0000-0000-0000784B0000}"/>
    <cellStyle name="Unprot$" xfId="2813" xr:uid="{00000000-0005-0000-0000-0000E30A0000}"/>
    <cellStyle name="Unprot$ 2" xfId="5307" xr:uid="{00000000-0005-0000-0000-00007A4B0000}"/>
    <cellStyle name="Unprot$ 2 2" xfId="20041" xr:uid="{00000000-0005-0000-0000-00007B4B0000}"/>
    <cellStyle name="Unprot$ 3" xfId="20042" xr:uid="{00000000-0005-0000-0000-00007C4B0000}"/>
    <cellStyle name="Unprot$ 4" xfId="20043" xr:uid="{00000000-0005-0000-0000-00007D4B0000}"/>
    <cellStyle name="Unprot$ 5" xfId="20044" xr:uid="{00000000-0005-0000-0000-00007E4B0000}"/>
    <cellStyle name="Unprot_01 05 Reports" xfId="2812" xr:uid="{00000000-0005-0000-0000-0000E40A0000}"/>
    <cellStyle name="Unprotect" xfId="2814" xr:uid="{00000000-0005-0000-0000-0000E50A0000}"/>
    <cellStyle name="Unprotect 2" xfId="20045" xr:uid="{00000000-0005-0000-0000-0000814B0000}"/>
    <cellStyle name="Unprotect 3" xfId="20046" xr:uid="{00000000-0005-0000-0000-0000824B0000}"/>
    <cellStyle name="Unprotect 3 2" xfId="20526" xr:uid="{00000000-0005-0000-0000-0000824B0000}"/>
    <cellStyle name="Unprotect 4" xfId="20047" xr:uid="{00000000-0005-0000-0000-0000834B0000}"/>
    <cellStyle name="Unprotect 5" xfId="16353" xr:uid="{00000000-0005-0000-0000-0000804B0000}"/>
    <cellStyle name="USD" xfId="2815" xr:uid="{00000000-0005-0000-0000-0000E60A0000}"/>
    <cellStyle name="USD 2" xfId="20049" xr:uid="{00000000-0005-0000-0000-0000854B0000}"/>
    <cellStyle name="USD 2 2" xfId="20050" xr:uid="{00000000-0005-0000-0000-0000864B0000}"/>
    <cellStyle name="USD 3" xfId="20051" xr:uid="{00000000-0005-0000-0000-0000874B0000}"/>
    <cellStyle name="USD 4" xfId="20048" xr:uid="{00000000-0005-0000-0000-0000844B0000}"/>
    <cellStyle name="USD billion" xfId="2816" xr:uid="{00000000-0005-0000-0000-0000E70A0000}"/>
    <cellStyle name="USD billion 2" xfId="20053" xr:uid="{00000000-0005-0000-0000-0000894B0000}"/>
    <cellStyle name="USD billion 2 2" xfId="20054" xr:uid="{00000000-0005-0000-0000-00008A4B0000}"/>
    <cellStyle name="USD billion 3" xfId="20055" xr:uid="{00000000-0005-0000-0000-00008B4B0000}"/>
    <cellStyle name="USD billion 4" xfId="20052" xr:uid="{00000000-0005-0000-0000-0000884B0000}"/>
    <cellStyle name="USD million" xfId="2817" xr:uid="{00000000-0005-0000-0000-0000E80A0000}"/>
    <cellStyle name="USD million 2" xfId="20057" xr:uid="{00000000-0005-0000-0000-00008D4B0000}"/>
    <cellStyle name="USD million 2 2" xfId="20058" xr:uid="{00000000-0005-0000-0000-00008E4B0000}"/>
    <cellStyle name="USD million 3" xfId="20059" xr:uid="{00000000-0005-0000-0000-00008F4B0000}"/>
    <cellStyle name="USD million 4" xfId="20056" xr:uid="{00000000-0005-0000-0000-00008C4B0000}"/>
    <cellStyle name="USD thousand" xfId="2818" xr:uid="{00000000-0005-0000-0000-0000E90A0000}"/>
    <cellStyle name="USD thousand 2" xfId="20061" xr:uid="{00000000-0005-0000-0000-0000914B0000}"/>
    <cellStyle name="USD thousand 2 2" xfId="20062" xr:uid="{00000000-0005-0000-0000-0000924B0000}"/>
    <cellStyle name="USD thousand 3" xfId="20063" xr:uid="{00000000-0005-0000-0000-0000934B0000}"/>
    <cellStyle name="USD thousand 4" xfId="20060" xr:uid="{00000000-0005-0000-0000-0000904B0000}"/>
    <cellStyle name="Value" xfId="2819" xr:uid="{00000000-0005-0000-0000-0000EA0A0000}"/>
    <cellStyle name="Warning Text" xfId="78" builtinId="11" customBuiltin="1"/>
    <cellStyle name="Warning Text 10" xfId="20064" xr:uid="{00000000-0005-0000-0000-0000954B0000}"/>
    <cellStyle name="Warning Text 11" xfId="20065" xr:uid="{00000000-0005-0000-0000-0000964B0000}"/>
    <cellStyle name="Warning Text 12" xfId="20066" xr:uid="{00000000-0005-0000-0000-0000974B0000}"/>
    <cellStyle name="Warning Text 2" xfId="2820" xr:uid="{00000000-0005-0000-0000-0000EB0A0000}"/>
    <cellStyle name="Warning Text 2 2" xfId="20068" xr:uid="{00000000-0005-0000-0000-0000994B0000}"/>
    <cellStyle name="Warning Text 2 2 2" xfId="20069" xr:uid="{00000000-0005-0000-0000-00009A4B0000}"/>
    <cellStyle name="Warning Text 2 2 2 2" xfId="20070" xr:uid="{00000000-0005-0000-0000-00009B4B0000}"/>
    <cellStyle name="Warning Text 2 2 3" xfId="20071" xr:uid="{00000000-0005-0000-0000-00009C4B0000}"/>
    <cellStyle name="Warning Text 2 2 4" xfId="20072" xr:uid="{00000000-0005-0000-0000-00009D4B0000}"/>
    <cellStyle name="Warning Text 2 3" xfId="20073" xr:uid="{00000000-0005-0000-0000-00009E4B0000}"/>
    <cellStyle name="Warning Text 2 3 2" xfId="20074" xr:uid="{00000000-0005-0000-0000-00009F4B0000}"/>
    <cellStyle name="Warning Text 2 3 3" xfId="20075" xr:uid="{00000000-0005-0000-0000-0000A04B0000}"/>
    <cellStyle name="Warning Text 2 4" xfId="20076" xr:uid="{00000000-0005-0000-0000-0000A14B0000}"/>
    <cellStyle name="Warning Text 2 5" xfId="20077" xr:uid="{00000000-0005-0000-0000-0000A24B0000}"/>
    <cellStyle name="Warning Text 2 6" xfId="20078" xr:uid="{00000000-0005-0000-0000-0000A34B0000}"/>
    <cellStyle name="Warning Text 2 7" xfId="20067" xr:uid="{00000000-0005-0000-0000-0000984B0000}"/>
    <cellStyle name="Warning Text 3" xfId="2821" xr:uid="{00000000-0005-0000-0000-0000EC0A0000}"/>
    <cellStyle name="Warning Text 3 2" xfId="20080" xr:uid="{00000000-0005-0000-0000-0000A54B0000}"/>
    <cellStyle name="Warning Text 3 3" xfId="20081" xr:uid="{00000000-0005-0000-0000-0000A64B0000}"/>
    <cellStyle name="Warning Text 3 4" xfId="20082" xr:uid="{00000000-0005-0000-0000-0000A74B0000}"/>
    <cellStyle name="Warning Text 3 5" xfId="20083" xr:uid="{00000000-0005-0000-0000-0000A84B0000}"/>
    <cellStyle name="Warning Text 3 6" xfId="20079" xr:uid="{00000000-0005-0000-0000-0000A44B0000}"/>
    <cellStyle name="Warning Text 4" xfId="2822" xr:uid="{00000000-0005-0000-0000-0000ED0A0000}"/>
    <cellStyle name="Warning Text 4 2" xfId="20085" xr:uid="{00000000-0005-0000-0000-0000AA4B0000}"/>
    <cellStyle name="Warning Text 4 2 2" xfId="20086" xr:uid="{00000000-0005-0000-0000-0000AB4B0000}"/>
    <cellStyle name="Warning Text 4 3" xfId="20087" xr:uid="{00000000-0005-0000-0000-0000AC4B0000}"/>
    <cellStyle name="Warning Text 4 4" xfId="20084" xr:uid="{00000000-0005-0000-0000-0000A94B0000}"/>
    <cellStyle name="Warning Text 5" xfId="2823" xr:uid="{00000000-0005-0000-0000-0000EE0A0000}"/>
    <cellStyle name="Warning Text 5 2" xfId="20089" xr:uid="{00000000-0005-0000-0000-0000AE4B0000}"/>
    <cellStyle name="Warning Text 5 2 2" xfId="20090" xr:uid="{00000000-0005-0000-0000-0000AF4B0000}"/>
    <cellStyle name="Warning Text 5 3" xfId="20091" xr:uid="{00000000-0005-0000-0000-0000B04B0000}"/>
    <cellStyle name="Warning Text 5 4" xfId="20088" xr:uid="{00000000-0005-0000-0000-0000AD4B0000}"/>
    <cellStyle name="Warning Text 6" xfId="2824" xr:uid="{00000000-0005-0000-0000-0000EF0A0000}"/>
    <cellStyle name="Warning Text 6 2" xfId="20093" xr:uid="{00000000-0005-0000-0000-0000B24B0000}"/>
    <cellStyle name="Warning Text 6 2 2" xfId="20094" xr:uid="{00000000-0005-0000-0000-0000B34B0000}"/>
    <cellStyle name="Warning Text 6 3" xfId="20095" xr:uid="{00000000-0005-0000-0000-0000B44B0000}"/>
    <cellStyle name="Warning Text 6 4" xfId="20092" xr:uid="{00000000-0005-0000-0000-0000B14B0000}"/>
    <cellStyle name="Warning Text 7" xfId="2825" xr:uid="{00000000-0005-0000-0000-0000F00A0000}"/>
    <cellStyle name="Warning Text 7 2" xfId="20097" xr:uid="{00000000-0005-0000-0000-0000B64B0000}"/>
    <cellStyle name="Warning Text 7 2 2" xfId="20098" xr:uid="{00000000-0005-0000-0000-0000B74B0000}"/>
    <cellStyle name="Warning Text 7 3" xfId="20099" xr:uid="{00000000-0005-0000-0000-0000B84B0000}"/>
    <cellStyle name="Warning Text 7 4" xfId="20096" xr:uid="{00000000-0005-0000-0000-0000B54B0000}"/>
    <cellStyle name="Warning Text 8" xfId="20100" xr:uid="{00000000-0005-0000-0000-0000B94B0000}"/>
    <cellStyle name="Warning Text 8 2" xfId="20101" xr:uid="{00000000-0005-0000-0000-0000BA4B0000}"/>
    <cellStyle name="Warning Text 8 3" xfId="20102" xr:uid="{00000000-0005-0000-0000-0000BB4B0000}"/>
    <cellStyle name="Warning Text 9" xfId="20103" xr:uid="{00000000-0005-0000-0000-0000BC4B0000}"/>
    <cellStyle name="Warning Text 9 2" xfId="20104" xr:uid="{00000000-0005-0000-0000-0000BD4B0000}"/>
    <cellStyle name="XBodyBottom" xfId="2826" xr:uid="{00000000-0005-0000-0000-0000F10A0000}"/>
    <cellStyle name="XBodyBottom 2" xfId="5306" xr:uid="{00000000-0005-0000-0000-0000BF4B0000}"/>
    <cellStyle name="XBodyCenter" xfId="2827" xr:uid="{00000000-0005-0000-0000-0000F20A0000}"/>
    <cellStyle name="XBodyCenter 2" xfId="5305" xr:uid="{00000000-0005-0000-0000-0000C14B0000}"/>
    <cellStyle name="XBodyCenter 2 2" xfId="13602" xr:uid="{00000000-0005-0000-0000-0000C14B0000}"/>
    <cellStyle name="XBodyCenter 3" xfId="5501" xr:uid="{00000000-0005-0000-0000-0000C04B0000}"/>
    <cellStyle name="XBodyTop" xfId="2828" xr:uid="{00000000-0005-0000-0000-0000F30A0000}"/>
    <cellStyle name="XBodyTop 2" xfId="2829" xr:uid="{00000000-0005-0000-0000-0000F40A0000}"/>
    <cellStyle name="XBodyTop 2 2" xfId="13599" xr:uid="{00000000-0005-0000-0000-0000C34B0000}"/>
    <cellStyle name="XBodyTop 3" xfId="16344" xr:uid="{00000000-0005-0000-0000-0000C24B0000}"/>
    <cellStyle name="XPivot1" xfId="2830" xr:uid="{00000000-0005-0000-0000-0000F50A0000}"/>
    <cellStyle name="XPivot10" xfId="2831" xr:uid="{00000000-0005-0000-0000-0000F60A0000}"/>
    <cellStyle name="XPivot10 2" xfId="5304" xr:uid="{00000000-0005-0000-0000-0000C64B0000}"/>
    <cellStyle name="XPivot11" xfId="2832" xr:uid="{00000000-0005-0000-0000-0000F70A0000}"/>
    <cellStyle name="XPivot11 2" xfId="5303" xr:uid="{00000000-0005-0000-0000-0000C84B0000}"/>
    <cellStyle name="XPivot12" xfId="2833" xr:uid="{00000000-0005-0000-0000-0000F80A0000}"/>
    <cellStyle name="XPivot13" xfId="2834" xr:uid="{00000000-0005-0000-0000-0000F90A0000}"/>
    <cellStyle name="XPivot13 2" xfId="5302" xr:uid="{00000000-0005-0000-0000-0000CB4B0000}"/>
    <cellStyle name="XPivot14" xfId="2835" xr:uid="{00000000-0005-0000-0000-0000FA0A0000}"/>
    <cellStyle name="XPivot14 2" xfId="5301" xr:uid="{00000000-0005-0000-0000-0000CD4B0000}"/>
    <cellStyle name="XPivot15" xfId="2836" xr:uid="{00000000-0005-0000-0000-0000FB0A0000}"/>
    <cellStyle name="XPivot15 2" xfId="5300" xr:uid="{00000000-0005-0000-0000-0000CF4B0000}"/>
    <cellStyle name="XPivot2" xfId="2837" xr:uid="{00000000-0005-0000-0000-0000FC0A0000}"/>
    <cellStyle name="XPivot3" xfId="2838" xr:uid="{00000000-0005-0000-0000-0000FD0A0000}"/>
    <cellStyle name="XPivot4" xfId="2839" xr:uid="{00000000-0005-0000-0000-0000FE0A0000}"/>
    <cellStyle name="XPivot4 2" xfId="5299" xr:uid="{00000000-0005-0000-0000-0000D34B0000}"/>
    <cellStyle name="XPivot5" xfId="2840" xr:uid="{00000000-0005-0000-0000-0000FF0A0000}"/>
    <cellStyle name="XPivot5 2" xfId="5298" xr:uid="{00000000-0005-0000-0000-0000D54B0000}"/>
    <cellStyle name="XPivot6" xfId="2841" xr:uid="{00000000-0005-0000-0000-0000000B0000}"/>
    <cellStyle name="XPivot6 2" xfId="5297" xr:uid="{00000000-0005-0000-0000-0000D74B0000}"/>
    <cellStyle name="XPivot7" xfId="2842" xr:uid="{00000000-0005-0000-0000-0000010B0000}"/>
    <cellStyle name="XPivot7 2" xfId="5296" xr:uid="{00000000-0005-0000-0000-0000D94B0000}"/>
    <cellStyle name="XPivot9" xfId="2843" xr:uid="{00000000-0005-0000-0000-0000020B0000}"/>
    <cellStyle name="XSubtotalLine0" xfId="2844" xr:uid="{00000000-0005-0000-0000-0000030B0000}"/>
    <cellStyle name="XSubTotalLine1" xfId="2845" xr:uid="{00000000-0005-0000-0000-0000040B0000}"/>
    <cellStyle name="XSubTotalLine2" xfId="2846" xr:uid="{00000000-0005-0000-0000-0000050B0000}"/>
    <cellStyle name="XSubTotalLine3" xfId="2847" xr:uid="{00000000-0005-0000-0000-0000060B0000}"/>
    <cellStyle name="XSubTotalLine4" xfId="2848" xr:uid="{00000000-0005-0000-0000-0000070B0000}"/>
    <cellStyle name="XSubTotalLine5" xfId="2849" xr:uid="{00000000-0005-0000-0000-0000080B0000}"/>
    <cellStyle name="XSubTotalLine6" xfId="2850" xr:uid="{00000000-0005-0000-0000-0000090B0000}"/>
    <cellStyle name="XTitlesHidden" xfId="2851" xr:uid="{00000000-0005-0000-0000-00000A0B0000}"/>
    <cellStyle name="XTitlesHidden 2" xfId="2852" xr:uid="{00000000-0005-0000-0000-00000B0B0000}"/>
    <cellStyle name="XTitlesHidden 2 2" xfId="2921" xr:uid="{00000000-0005-0000-0000-00000C0B0000}"/>
    <cellStyle name="XTitlesHidden 3" xfId="2920" xr:uid="{00000000-0005-0000-0000-00000D0B0000}"/>
    <cellStyle name="XTitlesHidden 4" xfId="15909" xr:uid="{00000000-0005-0000-0000-0000E24B0000}"/>
    <cellStyle name="XTitlesHidden_App b.3 Unspent_" xfId="2853" xr:uid="{00000000-0005-0000-0000-00000E0B0000}"/>
    <cellStyle name="XTitlesUnhidden" xfId="2854" xr:uid="{00000000-0005-0000-0000-00000F0B0000}"/>
    <cellStyle name="XTitlesUnhidden 2" xfId="2855" xr:uid="{00000000-0005-0000-0000-0000100B0000}"/>
    <cellStyle name="XTitlesUnhidden 2 2" xfId="2923" xr:uid="{00000000-0005-0000-0000-0000110B0000}"/>
    <cellStyle name="XTitlesUnhidden 3" xfId="2922" xr:uid="{00000000-0005-0000-0000-0000120B0000}"/>
    <cellStyle name="XTitlesUnhidden 4" xfId="15906" xr:uid="{00000000-0005-0000-0000-0000E34B0000}"/>
    <cellStyle name="XTitlesUnhidden_App b.3 Unspent_" xfId="2856" xr:uid="{00000000-0005-0000-0000-0000130B0000}"/>
    <cellStyle name="XTotals" xfId="2857" xr:uid="{00000000-0005-0000-0000-0000140B0000}"/>
    <cellStyle name="XTotals 2" xfId="2858" xr:uid="{00000000-0005-0000-0000-0000150B0000}"/>
    <cellStyle name="XTotals 2 2" xfId="2925" xr:uid="{00000000-0005-0000-0000-0000160B0000}"/>
    <cellStyle name="XTotals 3" xfId="2924" xr:uid="{00000000-0005-0000-0000-0000170B0000}"/>
    <cellStyle name="XTotals 4" xfId="15903" xr:uid="{00000000-0005-0000-0000-0000E44B0000}"/>
    <cellStyle name="XTotals_App b.3 Unspent_" xfId="2859" xr:uid="{00000000-0005-0000-0000-0000180B0000}"/>
    <cellStyle name="Year" xfId="2860" xr:uid="{00000000-0005-0000-0000-0000190B0000}"/>
    <cellStyle name="Year 2" xfId="20106" xr:uid="{00000000-0005-0000-0000-0000E64B0000}"/>
    <cellStyle name="Year 2 2" xfId="20107" xr:uid="{00000000-0005-0000-0000-0000E74B0000}"/>
    <cellStyle name="Year 3" xfId="20108" xr:uid="{00000000-0005-0000-0000-0000E84B0000}"/>
    <cellStyle name="Year 4" xfId="20105" xr:uid="{00000000-0005-0000-0000-0000E54B0000}"/>
    <cellStyle name="Year_Mth" xfId="5498" xr:uid="{00000000-0005-0000-0000-0000E94B0000}"/>
    <cellStyle name="YrHeader" xfId="2861" xr:uid="{00000000-0005-0000-0000-00001A0B0000}"/>
    <cellStyle name="YrHeader 2" xfId="20110" xr:uid="{00000000-0005-0000-0000-0000EB4B0000}"/>
    <cellStyle name="YrHeader 2 2" xfId="20111" xr:uid="{00000000-0005-0000-0000-0000EC4B0000}"/>
    <cellStyle name="YrHeader 3" xfId="20112" xr:uid="{00000000-0005-0000-0000-0000ED4B0000}"/>
    <cellStyle name="YrHeader 4" xfId="20109" xr:uid="{00000000-0005-0000-0000-0000EA4B0000}"/>
    <cellStyle name="Zip_Code" xfId="2862" xr:uid="{00000000-0005-0000-0000-00001B0B0000}"/>
    <cellStyle name="敨瑥1渀欀" xfId="2863" xr:uid="{00000000-0005-0000-0000-00001C0B0000}"/>
    <cellStyle name="敨瑥1渀欀 2" xfId="20114" xr:uid="{00000000-0005-0000-0000-0000F04B0000}"/>
    <cellStyle name="敨瑥1渀欀 2 2" xfId="20115" xr:uid="{00000000-0005-0000-0000-0000F14B0000}"/>
    <cellStyle name="敨瑥1渀欀 3" xfId="20116" xr:uid="{00000000-0005-0000-0000-0000F24B0000}"/>
    <cellStyle name="敨瑥1渀欀 4" xfId="20113" xr:uid="{00000000-0005-0000-0000-0000EF4B0000}"/>
  </cellStyles>
  <dxfs count="0"/>
  <tableStyles count="0" defaultTableStyle="TableStyleMedium2" defaultPivotStyle="PivotStyleLight16"/>
  <colors>
    <mruColors>
      <color rgb="FF0000FF"/>
      <color rgb="FFFFFFCC"/>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6</xdr:col>
      <xdr:colOff>0</xdr:colOff>
      <xdr:row>16</xdr:row>
      <xdr:rowOff>195014</xdr:rowOff>
    </xdr:from>
    <xdr:ext cx="3232894" cy="376485"/>
    <xdr:sp macro="" textlink="">
      <xdr:nvSpPr>
        <xdr:cNvPr id="2" name="Rectangle 1">
          <a:extLst>
            <a:ext uri="{FF2B5EF4-FFF2-40B4-BE49-F238E27FC236}">
              <a16:creationId xmlns:a16="http://schemas.microsoft.com/office/drawing/2014/main" id="{F91792CF-9B92-459C-8631-20B4D05FB715}"/>
            </a:ext>
          </a:extLst>
        </xdr:cNvPr>
        <xdr:cNvSpPr/>
      </xdr:nvSpPr>
      <xdr:spPr>
        <a:xfrm flipV="1">
          <a:off x="13289644" y="3370014"/>
          <a:ext cx="3232894" cy="376485"/>
        </a:xfrm>
        <a:prstGeom prst="rect">
          <a:avLst/>
        </a:prstGeom>
        <a:noFill/>
      </xdr:spPr>
      <xdr:txBody>
        <a:bodyPr wrap="square" lIns="91440" tIns="45720" rIns="91440" bIns="45720">
          <a:noAutofit/>
        </a:bodyPr>
        <a:lstStyle/>
        <a:p>
          <a:pPr algn="ctr"/>
          <a:endParaRPr lang="en-US" sz="2800" b="0" cap="none" spc="0" baseline="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2718594</xdr:colOff>
      <xdr:row>23</xdr:row>
      <xdr:rowOff>154473</xdr:rowOff>
    </xdr:from>
    <xdr:to>
      <xdr:col>8</xdr:col>
      <xdr:colOff>175911</xdr:colOff>
      <xdr:row>40</xdr:row>
      <xdr:rowOff>119211</xdr:rowOff>
    </xdr:to>
    <xdr:pic>
      <xdr:nvPicPr>
        <xdr:cNvPr id="2" name="Picture 1">
          <a:extLst>
            <a:ext uri="{FF2B5EF4-FFF2-40B4-BE49-F238E27FC236}">
              <a16:creationId xmlns:a16="http://schemas.microsoft.com/office/drawing/2014/main" id="{462C51AB-E073-490C-A77F-30D472347257}"/>
            </a:ext>
          </a:extLst>
        </xdr:cNvPr>
        <xdr:cNvPicPr>
          <a:picLocks noChangeAspect="1"/>
        </xdr:cNvPicPr>
      </xdr:nvPicPr>
      <xdr:blipFill>
        <a:blip xmlns:r="http://schemas.openxmlformats.org/officeDocument/2006/relationships" r:embed="rId1"/>
        <a:stretch>
          <a:fillRect/>
        </a:stretch>
      </xdr:blipFill>
      <xdr:spPr>
        <a:xfrm>
          <a:off x="2718594" y="4916973"/>
          <a:ext cx="8680942" cy="3068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23</xdr:row>
      <xdr:rowOff>0</xdr:rowOff>
    </xdr:from>
    <xdr:to>
      <xdr:col>12</xdr:col>
      <xdr:colOff>479595</xdr:colOff>
      <xdr:row>61</xdr:row>
      <xdr:rowOff>78490</xdr:rowOff>
    </xdr:to>
    <xdr:pic>
      <xdr:nvPicPr>
        <xdr:cNvPr id="2" name="Picture 1">
          <a:extLst>
            <a:ext uri="{FF2B5EF4-FFF2-40B4-BE49-F238E27FC236}">
              <a16:creationId xmlns:a16="http://schemas.microsoft.com/office/drawing/2014/main" id="{49B8E17C-A0F6-4013-BEFB-59155327E9E4}"/>
            </a:ext>
          </a:extLst>
        </xdr:cNvPr>
        <xdr:cNvPicPr>
          <a:picLocks noChangeAspect="1"/>
        </xdr:cNvPicPr>
      </xdr:nvPicPr>
      <xdr:blipFill>
        <a:blip xmlns:r="http://schemas.openxmlformats.org/officeDocument/2006/relationships" r:embed="rId1"/>
        <a:stretch>
          <a:fillRect/>
        </a:stretch>
      </xdr:blipFill>
      <xdr:spPr>
        <a:xfrm>
          <a:off x="3441700" y="4051300"/>
          <a:ext cx="8800000" cy="70761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1514086</xdr:colOff>
      <xdr:row>52</xdr:row>
      <xdr:rowOff>130012</xdr:rowOff>
    </xdr:to>
    <xdr:pic>
      <xdr:nvPicPr>
        <xdr:cNvPr id="2" name="Picture 1">
          <a:extLst>
            <a:ext uri="{FF2B5EF4-FFF2-40B4-BE49-F238E27FC236}">
              <a16:creationId xmlns:a16="http://schemas.microsoft.com/office/drawing/2014/main" id="{DFC6D148-8EA7-41F1-8158-0A0EF05DFC41}"/>
            </a:ext>
          </a:extLst>
        </xdr:cNvPr>
        <xdr:cNvPicPr>
          <a:picLocks noChangeAspect="1"/>
        </xdr:cNvPicPr>
      </xdr:nvPicPr>
      <xdr:blipFill>
        <a:blip xmlns:r="http://schemas.openxmlformats.org/officeDocument/2006/relationships" r:embed="rId1"/>
        <a:stretch>
          <a:fillRect/>
        </a:stretch>
      </xdr:blipFill>
      <xdr:spPr>
        <a:xfrm>
          <a:off x="1621366" y="8155516"/>
          <a:ext cx="8550583" cy="1566807"/>
        </a:xfrm>
        <a:prstGeom prst="rect">
          <a:avLst/>
        </a:prstGeom>
      </xdr:spPr>
    </xdr:pic>
    <xdr:clientData/>
  </xdr:twoCellAnchor>
  <xdr:twoCellAnchor editAs="oneCell">
    <xdr:from>
      <xdr:col>0</xdr:col>
      <xdr:colOff>867833</xdr:colOff>
      <xdr:row>55</xdr:row>
      <xdr:rowOff>0</xdr:rowOff>
    </xdr:from>
    <xdr:to>
      <xdr:col>4</xdr:col>
      <xdr:colOff>253</xdr:colOff>
      <xdr:row>71</xdr:row>
      <xdr:rowOff>19084</xdr:rowOff>
    </xdr:to>
    <xdr:pic>
      <xdr:nvPicPr>
        <xdr:cNvPr id="3" name="Picture 2">
          <a:extLst>
            <a:ext uri="{FF2B5EF4-FFF2-40B4-BE49-F238E27FC236}">
              <a16:creationId xmlns:a16="http://schemas.microsoft.com/office/drawing/2014/main" id="{8F4B5501-5248-4A1E-AC21-42DAC8EAD952}"/>
            </a:ext>
          </a:extLst>
        </xdr:cNvPr>
        <xdr:cNvPicPr>
          <a:picLocks noChangeAspect="1"/>
        </xdr:cNvPicPr>
      </xdr:nvPicPr>
      <xdr:blipFill>
        <a:blip xmlns:r="http://schemas.openxmlformats.org/officeDocument/2006/relationships" r:embed="rId2"/>
        <a:stretch>
          <a:fillRect/>
        </a:stretch>
      </xdr:blipFill>
      <xdr:spPr>
        <a:xfrm>
          <a:off x="864658" y="10144125"/>
          <a:ext cx="9423049" cy="29019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541866</xdr:colOff>
      <xdr:row>45</xdr:row>
      <xdr:rowOff>179916</xdr:rowOff>
    </xdr:from>
    <xdr:to>
      <xdr:col>3</xdr:col>
      <xdr:colOff>1468005</xdr:colOff>
      <xdr:row>54</xdr:row>
      <xdr:rowOff>97627</xdr:rowOff>
    </xdr:to>
    <xdr:pic>
      <xdr:nvPicPr>
        <xdr:cNvPr id="2" name="Picture 1">
          <a:extLst>
            <a:ext uri="{FF2B5EF4-FFF2-40B4-BE49-F238E27FC236}">
              <a16:creationId xmlns:a16="http://schemas.microsoft.com/office/drawing/2014/main" id="{B8BEB83B-7F9F-4DC2-ABAE-14119D7680B9}"/>
            </a:ext>
          </a:extLst>
        </xdr:cNvPr>
        <xdr:cNvPicPr>
          <a:picLocks noChangeAspect="1"/>
        </xdr:cNvPicPr>
      </xdr:nvPicPr>
      <xdr:blipFill>
        <a:blip xmlns:r="http://schemas.openxmlformats.org/officeDocument/2006/relationships" r:embed="rId1"/>
        <a:stretch>
          <a:fillRect/>
        </a:stretch>
      </xdr:blipFill>
      <xdr:spPr>
        <a:xfrm>
          <a:off x="1574799" y="9010649"/>
          <a:ext cx="8543175" cy="1601731"/>
        </a:xfrm>
        <a:prstGeom prst="rect">
          <a:avLst/>
        </a:prstGeom>
      </xdr:spPr>
    </xdr:pic>
    <xdr:clientData/>
  </xdr:twoCellAnchor>
  <xdr:twoCellAnchor editAs="oneCell">
    <xdr:from>
      <xdr:col>0</xdr:col>
      <xdr:colOff>867833</xdr:colOff>
      <xdr:row>55</xdr:row>
      <xdr:rowOff>0</xdr:rowOff>
    </xdr:from>
    <xdr:to>
      <xdr:col>3</xdr:col>
      <xdr:colOff>1582881</xdr:colOff>
      <xdr:row>71</xdr:row>
      <xdr:rowOff>19719</xdr:rowOff>
    </xdr:to>
    <xdr:pic>
      <xdr:nvPicPr>
        <xdr:cNvPr id="3" name="Picture 2">
          <a:extLst>
            <a:ext uri="{FF2B5EF4-FFF2-40B4-BE49-F238E27FC236}">
              <a16:creationId xmlns:a16="http://schemas.microsoft.com/office/drawing/2014/main" id="{53353594-DEED-45DC-A502-83C9CA3369C7}"/>
            </a:ext>
          </a:extLst>
        </xdr:cNvPr>
        <xdr:cNvPicPr>
          <a:picLocks noChangeAspect="1"/>
        </xdr:cNvPicPr>
      </xdr:nvPicPr>
      <xdr:blipFill>
        <a:blip xmlns:r="http://schemas.openxmlformats.org/officeDocument/2006/relationships" r:embed="rId2"/>
        <a:stretch>
          <a:fillRect/>
        </a:stretch>
      </xdr:blipFill>
      <xdr:spPr>
        <a:xfrm>
          <a:off x="864658" y="10144125"/>
          <a:ext cx="9363430" cy="29019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1507374</xdr:colOff>
      <xdr:row>52</xdr:row>
      <xdr:rowOff>111597</xdr:rowOff>
    </xdr:to>
    <xdr:pic>
      <xdr:nvPicPr>
        <xdr:cNvPr id="2" name="Picture 1">
          <a:extLst>
            <a:ext uri="{FF2B5EF4-FFF2-40B4-BE49-F238E27FC236}">
              <a16:creationId xmlns:a16="http://schemas.microsoft.com/office/drawing/2014/main" id="{49255A30-8B20-42FE-9192-3EC116E61F32}"/>
            </a:ext>
          </a:extLst>
        </xdr:cNvPr>
        <xdr:cNvPicPr>
          <a:picLocks noChangeAspect="1"/>
        </xdr:cNvPicPr>
      </xdr:nvPicPr>
      <xdr:blipFill>
        <a:blip xmlns:r="http://schemas.openxmlformats.org/officeDocument/2006/relationships" r:embed="rId1"/>
        <a:stretch>
          <a:fillRect/>
        </a:stretch>
      </xdr:blipFill>
      <xdr:spPr>
        <a:xfrm>
          <a:off x="1621366" y="8155516"/>
          <a:ext cx="8529416" cy="1557281"/>
        </a:xfrm>
        <a:prstGeom prst="rect">
          <a:avLst/>
        </a:prstGeom>
      </xdr:spPr>
    </xdr:pic>
    <xdr:clientData/>
  </xdr:twoCellAnchor>
  <xdr:twoCellAnchor editAs="oneCell">
    <xdr:from>
      <xdr:col>0</xdr:col>
      <xdr:colOff>867833</xdr:colOff>
      <xdr:row>55</xdr:row>
      <xdr:rowOff>0</xdr:rowOff>
    </xdr:from>
    <xdr:to>
      <xdr:col>3</xdr:col>
      <xdr:colOff>1583621</xdr:colOff>
      <xdr:row>71</xdr:row>
      <xdr:rowOff>15909</xdr:rowOff>
    </xdr:to>
    <xdr:pic>
      <xdr:nvPicPr>
        <xdr:cNvPr id="3" name="Picture 2">
          <a:extLst>
            <a:ext uri="{FF2B5EF4-FFF2-40B4-BE49-F238E27FC236}">
              <a16:creationId xmlns:a16="http://schemas.microsoft.com/office/drawing/2014/main" id="{B08CEA65-6480-4FD7-BC96-6413A1B815F7}"/>
            </a:ext>
          </a:extLst>
        </xdr:cNvPr>
        <xdr:cNvPicPr>
          <a:picLocks noChangeAspect="1"/>
        </xdr:cNvPicPr>
      </xdr:nvPicPr>
      <xdr:blipFill>
        <a:blip xmlns:r="http://schemas.openxmlformats.org/officeDocument/2006/relationships" r:embed="rId2"/>
        <a:stretch>
          <a:fillRect/>
        </a:stretch>
      </xdr:blipFill>
      <xdr:spPr>
        <a:xfrm>
          <a:off x="864658" y="10144125"/>
          <a:ext cx="9362371" cy="29019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1476682</xdr:colOff>
      <xdr:row>52</xdr:row>
      <xdr:rowOff>111597</xdr:rowOff>
    </xdr:to>
    <xdr:pic>
      <xdr:nvPicPr>
        <xdr:cNvPr id="2" name="Picture 1">
          <a:extLst>
            <a:ext uri="{FF2B5EF4-FFF2-40B4-BE49-F238E27FC236}">
              <a16:creationId xmlns:a16="http://schemas.microsoft.com/office/drawing/2014/main" id="{55C70868-FCD3-4614-930D-B5F0E2941263}"/>
            </a:ext>
          </a:extLst>
        </xdr:cNvPr>
        <xdr:cNvPicPr>
          <a:picLocks noChangeAspect="1"/>
        </xdr:cNvPicPr>
      </xdr:nvPicPr>
      <xdr:blipFill>
        <a:blip xmlns:r="http://schemas.openxmlformats.org/officeDocument/2006/relationships" r:embed="rId1"/>
        <a:stretch>
          <a:fillRect/>
        </a:stretch>
      </xdr:blipFill>
      <xdr:spPr>
        <a:xfrm>
          <a:off x="1621366" y="8155516"/>
          <a:ext cx="8519891" cy="1557281"/>
        </a:xfrm>
        <a:prstGeom prst="rect">
          <a:avLst/>
        </a:prstGeom>
      </xdr:spPr>
    </xdr:pic>
    <xdr:clientData/>
  </xdr:twoCellAnchor>
  <xdr:twoCellAnchor editAs="oneCell">
    <xdr:from>
      <xdr:col>0</xdr:col>
      <xdr:colOff>867833</xdr:colOff>
      <xdr:row>55</xdr:row>
      <xdr:rowOff>0</xdr:rowOff>
    </xdr:from>
    <xdr:to>
      <xdr:col>4</xdr:col>
      <xdr:colOff>6069</xdr:colOff>
      <xdr:row>71</xdr:row>
      <xdr:rowOff>19719</xdr:rowOff>
    </xdr:to>
    <xdr:pic>
      <xdr:nvPicPr>
        <xdr:cNvPr id="3" name="Picture 2">
          <a:extLst>
            <a:ext uri="{FF2B5EF4-FFF2-40B4-BE49-F238E27FC236}">
              <a16:creationId xmlns:a16="http://schemas.microsoft.com/office/drawing/2014/main" id="{C4CF641B-D1A2-41D1-B26C-49F0D0BE22B5}"/>
            </a:ext>
          </a:extLst>
        </xdr:cNvPr>
        <xdr:cNvPicPr>
          <a:picLocks noChangeAspect="1"/>
        </xdr:cNvPicPr>
      </xdr:nvPicPr>
      <xdr:blipFill>
        <a:blip xmlns:r="http://schemas.openxmlformats.org/officeDocument/2006/relationships" r:embed="rId2"/>
        <a:stretch>
          <a:fillRect/>
        </a:stretch>
      </xdr:blipFill>
      <xdr:spPr>
        <a:xfrm>
          <a:off x="864658" y="10144125"/>
          <a:ext cx="9431163" cy="29019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1504622</xdr:colOff>
      <xdr:row>52</xdr:row>
      <xdr:rowOff>111597</xdr:rowOff>
    </xdr:to>
    <xdr:pic>
      <xdr:nvPicPr>
        <xdr:cNvPr id="2" name="Picture 1">
          <a:extLst>
            <a:ext uri="{FF2B5EF4-FFF2-40B4-BE49-F238E27FC236}">
              <a16:creationId xmlns:a16="http://schemas.microsoft.com/office/drawing/2014/main" id="{D22F411A-E59A-41CC-B013-6C4B732F4E4C}"/>
            </a:ext>
          </a:extLst>
        </xdr:cNvPr>
        <xdr:cNvPicPr>
          <a:picLocks noChangeAspect="1"/>
        </xdr:cNvPicPr>
      </xdr:nvPicPr>
      <xdr:blipFill>
        <a:blip xmlns:r="http://schemas.openxmlformats.org/officeDocument/2006/relationships" r:embed="rId1"/>
        <a:stretch>
          <a:fillRect/>
        </a:stretch>
      </xdr:blipFill>
      <xdr:spPr>
        <a:xfrm>
          <a:off x="1621366" y="8155516"/>
          <a:ext cx="8531533" cy="1557281"/>
        </a:xfrm>
        <a:prstGeom prst="rect">
          <a:avLst/>
        </a:prstGeom>
      </xdr:spPr>
    </xdr:pic>
    <xdr:clientData/>
  </xdr:twoCellAnchor>
  <xdr:twoCellAnchor editAs="oneCell">
    <xdr:from>
      <xdr:col>0</xdr:col>
      <xdr:colOff>867833</xdr:colOff>
      <xdr:row>55</xdr:row>
      <xdr:rowOff>0</xdr:rowOff>
    </xdr:from>
    <xdr:to>
      <xdr:col>4</xdr:col>
      <xdr:colOff>17077</xdr:colOff>
      <xdr:row>71</xdr:row>
      <xdr:rowOff>19719</xdr:rowOff>
    </xdr:to>
    <xdr:pic>
      <xdr:nvPicPr>
        <xdr:cNvPr id="3" name="Picture 2">
          <a:extLst>
            <a:ext uri="{FF2B5EF4-FFF2-40B4-BE49-F238E27FC236}">
              <a16:creationId xmlns:a16="http://schemas.microsoft.com/office/drawing/2014/main" id="{017EEDAB-16FF-4911-9F3C-DE7D2E1324EB}"/>
            </a:ext>
          </a:extLst>
        </xdr:cNvPr>
        <xdr:cNvPicPr>
          <a:picLocks noChangeAspect="1"/>
        </xdr:cNvPicPr>
      </xdr:nvPicPr>
      <xdr:blipFill>
        <a:blip xmlns:r="http://schemas.openxmlformats.org/officeDocument/2006/relationships" r:embed="rId2"/>
        <a:stretch>
          <a:fillRect/>
        </a:stretch>
      </xdr:blipFill>
      <xdr:spPr>
        <a:xfrm>
          <a:off x="864658" y="10144125"/>
          <a:ext cx="9433280" cy="29019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579059</xdr:colOff>
      <xdr:row>45</xdr:row>
      <xdr:rowOff>19805</xdr:rowOff>
    </xdr:from>
    <xdr:ext cx="8537883" cy="1547756"/>
    <xdr:pic>
      <xdr:nvPicPr>
        <xdr:cNvPr id="2" name="Picture 1">
          <a:extLst>
            <a:ext uri="{FF2B5EF4-FFF2-40B4-BE49-F238E27FC236}">
              <a16:creationId xmlns:a16="http://schemas.microsoft.com/office/drawing/2014/main" id="{D489A453-EC28-48C6-AB28-877DEE646D39}"/>
            </a:ext>
          </a:extLst>
        </xdr:cNvPr>
        <xdr:cNvPicPr>
          <a:picLocks noChangeAspect="1"/>
        </xdr:cNvPicPr>
      </xdr:nvPicPr>
      <xdr:blipFill>
        <a:blip xmlns:r="http://schemas.openxmlformats.org/officeDocument/2006/relationships" r:embed="rId1"/>
        <a:stretch>
          <a:fillRect/>
        </a:stretch>
      </xdr:blipFill>
      <xdr:spPr>
        <a:xfrm>
          <a:off x="1610934" y="8354180"/>
          <a:ext cx="8537883" cy="1547756"/>
        </a:xfrm>
        <a:prstGeom prst="rect">
          <a:avLst/>
        </a:prstGeom>
      </xdr:spPr>
    </xdr:pic>
    <xdr:clientData/>
  </xdr:oneCellAnchor>
  <xdr:oneCellAnchor>
    <xdr:from>
      <xdr:col>0</xdr:col>
      <xdr:colOff>867833</xdr:colOff>
      <xdr:row>55</xdr:row>
      <xdr:rowOff>0</xdr:rowOff>
    </xdr:from>
    <xdr:ext cx="9439630" cy="2885049"/>
    <xdr:pic>
      <xdr:nvPicPr>
        <xdr:cNvPr id="3" name="Picture 2">
          <a:extLst>
            <a:ext uri="{FF2B5EF4-FFF2-40B4-BE49-F238E27FC236}">
              <a16:creationId xmlns:a16="http://schemas.microsoft.com/office/drawing/2014/main" id="{67A844EE-9E28-4981-8328-E1B275C5B55C}"/>
            </a:ext>
          </a:extLst>
        </xdr:cNvPr>
        <xdr:cNvPicPr>
          <a:picLocks noChangeAspect="1"/>
        </xdr:cNvPicPr>
      </xdr:nvPicPr>
      <xdr:blipFill>
        <a:blip xmlns:r="http://schemas.openxmlformats.org/officeDocument/2006/relationships" r:embed="rId2"/>
        <a:stretch>
          <a:fillRect/>
        </a:stretch>
      </xdr:blipFill>
      <xdr:spPr>
        <a:xfrm>
          <a:off x="864658" y="10144125"/>
          <a:ext cx="9439630" cy="288504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7C7DD-AF03-4688-B498-5BEB0A10F87A}">
  <dimension ref="A1:N177"/>
  <sheetViews>
    <sheetView workbookViewId="0"/>
  </sheetViews>
  <sheetFormatPr defaultRowHeight="15.75"/>
  <cols>
    <col min="1" max="1" width="31.625" customWidth="1"/>
    <col min="2" max="2" width="120.625" customWidth="1"/>
    <col min="10" max="10" width="8" style="8"/>
    <col min="11" max="11" width="13.6875" style="8" bestFit="1" customWidth="1"/>
    <col min="12" max="12" width="14.1875" style="8" customWidth="1"/>
    <col min="13" max="13" width="16.6875" style="8" customWidth="1"/>
  </cols>
  <sheetData>
    <row r="1" spans="1:14" ht="16.149999999999999" thickBot="1">
      <c r="A1" s="395" t="s">
        <v>0</v>
      </c>
      <c r="J1"/>
      <c r="K1"/>
      <c r="L1"/>
      <c r="M1"/>
    </row>
    <row r="2" spans="1:14" ht="16.149999999999999" thickBot="1">
      <c r="A2" s="396" t="s">
        <v>1</v>
      </c>
      <c r="B2" s="608" t="s">
        <v>2</v>
      </c>
      <c r="J2"/>
      <c r="K2"/>
      <c r="L2"/>
      <c r="M2"/>
    </row>
    <row r="3" spans="1:14" ht="16.149999999999999" thickBot="1">
      <c r="A3" s="569" t="s">
        <v>3</v>
      </c>
      <c r="B3" s="570" t="s">
        <v>4</v>
      </c>
      <c r="J3" s="12"/>
      <c r="K3" s="12"/>
      <c r="L3" s="12"/>
      <c r="M3" s="12"/>
    </row>
    <row r="4" spans="1:14" ht="16.149999999999999" thickTop="1">
      <c r="B4" t="s">
        <v>5</v>
      </c>
      <c r="I4" s="593"/>
      <c r="J4" s="594"/>
      <c r="K4" s="594"/>
      <c r="L4" s="594"/>
      <c r="M4" s="594"/>
      <c r="N4" s="595"/>
    </row>
    <row r="5" spans="1:14">
      <c r="B5" t="s">
        <v>6</v>
      </c>
      <c r="I5" s="596"/>
      <c r="J5" s="950" t="s">
        <v>7</v>
      </c>
      <c r="K5" s="950"/>
      <c r="L5" s="950"/>
      <c r="M5" s="950"/>
      <c r="N5" s="597"/>
    </row>
    <row r="6" spans="1:14">
      <c r="B6" t="s">
        <v>8</v>
      </c>
      <c r="I6" s="596"/>
      <c r="J6"/>
      <c r="K6"/>
      <c r="L6"/>
      <c r="M6"/>
      <c r="N6" s="597"/>
    </row>
    <row r="7" spans="1:14" ht="26.65" thickBot="1">
      <c r="B7" t="s">
        <v>9</v>
      </c>
      <c r="I7" s="596"/>
      <c r="J7" s="182" t="s">
        <v>10</v>
      </c>
      <c r="K7" s="182" t="s">
        <v>11</v>
      </c>
      <c r="L7" s="182" t="s">
        <v>12</v>
      </c>
      <c r="M7" s="182" t="s">
        <v>13</v>
      </c>
      <c r="N7" s="597"/>
    </row>
    <row r="8" spans="1:14" ht="16.149999999999999" thickTop="1">
      <c r="B8" s="426" t="s">
        <v>14</v>
      </c>
      <c r="E8" s="405"/>
      <c r="I8" s="596"/>
      <c r="J8" s="12" t="s">
        <v>15</v>
      </c>
      <c r="K8" s="12" t="s">
        <v>16</v>
      </c>
      <c r="L8" s="12" t="s">
        <v>17</v>
      </c>
      <c r="M8" s="12" t="s">
        <v>18</v>
      </c>
      <c r="N8" s="597"/>
    </row>
    <row r="9" spans="1:14">
      <c r="B9" s="426" t="s">
        <v>19</v>
      </c>
      <c r="E9" s="405"/>
      <c r="I9" s="596"/>
      <c r="J9" s="12" t="s">
        <v>20</v>
      </c>
      <c r="K9" s="12" t="s">
        <v>21</v>
      </c>
      <c r="L9" s="12" t="s">
        <v>22</v>
      </c>
      <c r="M9" s="12" t="s">
        <v>23</v>
      </c>
      <c r="N9" s="597"/>
    </row>
    <row r="10" spans="1:14">
      <c r="E10" s="405"/>
      <c r="I10" s="596"/>
      <c r="J10" s="12"/>
      <c r="K10" s="12" t="s">
        <v>24</v>
      </c>
      <c r="L10" s="12" t="s">
        <v>25</v>
      </c>
      <c r="M10" s="12" t="s">
        <v>26</v>
      </c>
      <c r="N10" s="597"/>
    </row>
    <row r="11" spans="1:14">
      <c r="B11" s="404"/>
      <c r="E11" s="405"/>
      <c r="I11" s="596"/>
      <c r="J11" s="12"/>
      <c r="K11" s="12"/>
      <c r="L11" s="12" t="s">
        <v>27</v>
      </c>
      <c r="M11" s="12" t="s">
        <v>28</v>
      </c>
      <c r="N11" s="597"/>
    </row>
    <row r="12" spans="1:14">
      <c r="E12" s="405"/>
      <c r="I12" s="596"/>
      <c r="J12" s="12"/>
      <c r="K12" s="12"/>
      <c r="L12" s="12" t="s">
        <v>29</v>
      </c>
      <c r="M12" s="12"/>
      <c r="N12" s="597"/>
    </row>
    <row r="13" spans="1:14" ht="16.149999999999999" thickBot="1">
      <c r="E13" s="405"/>
      <c r="I13" s="596"/>
      <c r="J13" s="12"/>
      <c r="K13" s="12"/>
      <c r="L13" s="12" t="s">
        <v>30</v>
      </c>
      <c r="M13" s="12"/>
      <c r="N13" s="597"/>
    </row>
    <row r="14" spans="1:14" ht="16.149999999999999" thickBot="1">
      <c r="B14" s="239" t="s">
        <v>31</v>
      </c>
      <c r="I14" s="596"/>
      <c r="J14" s="12"/>
      <c r="K14" s="12"/>
      <c r="L14" s="12" t="s">
        <v>32</v>
      </c>
      <c r="M14" s="12"/>
      <c r="N14" s="597"/>
    </row>
    <row r="15" spans="1:14">
      <c r="B15" s="605" t="s">
        <v>33</v>
      </c>
      <c r="I15" s="596"/>
      <c r="J15" s="12"/>
      <c r="K15" s="12"/>
      <c r="L15" s="12" t="s">
        <v>34</v>
      </c>
      <c r="M15" s="12"/>
      <c r="N15" s="597"/>
    </row>
    <row r="16" spans="1:14">
      <c r="B16" s="606" t="s">
        <v>35</v>
      </c>
      <c r="I16" s="596"/>
      <c r="J16" s="12"/>
      <c r="K16" s="12"/>
      <c r="L16" s="12" t="s">
        <v>36</v>
      </c>
      <c r="M16" s="12"/>
      <c r="N16" s="597"/>
    </row>
    <row r="17" spans="1:14" ht="16.149999999999999" thickBot="1">
      <c r="B17" s="607" t="s">
        <v>37</v>
      </c>
      <c r="I17" s="596"/>
      <c r="J17" s="12"/>
      <c r="K17" s="12"/>
      <c r="L17" s="12" t="s">
        <v>28</v>
      </c>
      <c r="M17" s="12"/>
      <c r="N17" s="597"/>
    </row>
    <row r="18" spans="1:14" ht="16.149999999999999" thickBot="1">
      <c r="I18" s="598"/>
      <c r="J18" s="599"/>
      <c r="K18" s="599"/>
      <c r="L18" s="599"/>
      <c r="M18" s="599"/>
      <c r="N18" s="600"/>
    </row>
    <row r="19" spans="1:14" ht="16.149999999999999" thickTop="1">
      <c r="A19" s="395" t="s">
        <v>38</v>
      </c>
      <c r="J19" s="12"/>
      <c r="K19" s="12"/>
      <c r="L19" s="12"/>
      <c r="M19" s="12"/>
    </row>
    <row r="20" spans="1:14">
      <c r="A20" t="s">
        <v>39</v>
      </c>
      <c r="B20" s="590" t="s">
        <v>40</v>
      </c>
      <c r="J20" s="12"/>
      <c r="K20" s="12"/>
      <c r="L20" s="12"/>
      <c r="M20" s="12"/>
    </row>
    <row r="21" spans="1:14">
      <c r="A21" t="s">
        <v>41</v>
      </c>
      <c r="B21" s="590" t="s">
        <v>42</v>
      </c>
      <c r="J21" s="12"/>
      <c r="K21" s="12"/>
      <c r="L21" s="12"/>
      <c r="M21" s="12"/>
    </row>
    <row r="22" spans="1:14">
      <c r="B22" s="590"/>
      <c r="J22" s="12"/>
      <c r="K22" s="12"/>
      <c r="L22" s="12"/>
      <c r="M22" s="12"/>
    </row>
    <row r="23" spans="1:14">
      <c r="A23" t="s">
        <v>43</v>
      </c>
      <c r="B23" s="591" t="s">
        <v>44</v>
      </c>
      <c r="J23" s="12"/>
      <c r="K23" s="12"/>
      <c r="L23" s="12"/>
      <c r="M23" s="12"/>
    </row>
    <row r="24" spans="1:14">
      <c r="B24" s="591" t="s">
        <v>45</v>
      </c>
      <c r="J24" s="12"/>
      <c r="K24" s="12"/>
      <c r="L24" s="12"/>
      <c r="M24" s="12"/>
    </row>
    <row r="25" spans="1:14">
      <c r="B25" s="591" t="s">
        <v>46</v>
      </c>
      <c r="J25" s="12"/>
      <c r="K25" s="12"/>
      <c r="L25" s="12"/>
      <c r="M25" s="12"/>
    </row>
    <row r="26" spans="1:14">
      <c r="B26" s="3"/>
      <c r="J26" s="12"/>
      <c r="K26" s="12"/>
      <c r="L26" s="12"/>
      <c r="M26" s="12"/>
    </row>
    <row r="27" spans="1:14">
      <c r="A27" t="s">
        <v>47</v>
      </c>
      <c r="B27" s="592" t="s">
        <v>48</v>
      </c>
      <c r="J27" s="12"/>
      <c r="K27" s="12"/>
      <c r="L27" s="12"/>
      <c r="M27" s="12"/>
    </row>
    <row r="28" spans="1:14">
      <c r="B28" s="592" t="s">
        <v>49</v>
      </c>
      <c r="J28" s="12"/>
      <c r="K28" s="12"/>
      <c r="L28" s="12"/>
      <c r="M28" s="12"/>
    </row>
    <row r="29" spans="1:14">
      <c r="B29" s="3"/>
      <c r="J29" s="12"/>
      <c r="K29" s="12"/>
      <c r="L29" s="12"/>
      <c r="M29" s="12"/>
    </row>
    <row r="30" spans="1:14">
      <c r="A30" t="s">
        <v>50</v>
      </c>
      <c r="B30" s="591" t="s">
        <v>51</v>
      </c>
      <c r="J30" s="12"/>
      <c r="K30" s="12"/>
      <c r="L30" s="12"/>
      <c r="M30" s="12"/>
    </row>
    <row r="31" spans="1:14">
      <c r="B31" s="591"/>
      <c r="J31" s="12"/>
      <c r="K31" s="12"/>
      <c r="L31" s="12"/>
      <c r="M31" s="12"/>
    </row>
    <row r="32" spans="1:14">
      <c r="A32" t="s">
        <v>52</v>
      </c>
      <c r="B32" s="590" t="s">
        <v>53</v>
      </c>
      <c r="J32" s="12"/>
      <c r="K32" s="12"/>
      <c r="L32" s="12"/>
      <c r="M32" s="12"/>
    </row>
    <row r="33" spans="1:13">
      <c r="B33" t="s">
        <v>54</v>
      </c>
      <c r="J33" s="12"/>
      <c r="K33" s="12"/>
      <c r="L33" s="12"/>
      <c r="M33" s="12"/>
    </row>
    <row r="34" spans="1:13">
      <c r="B34" t="s">
        <v>55</v>
      </c>
      <c r="J34" s="12"/>
      <c r="K34" s="12"/>
      <c r="L34" s="12"/>
      <c r="M34" s="12"/>
    </row>
    <row r="35" spans="1:13">
      <c r="B35" s="900" t="s">
        <v>56</v>
      </c>
      <c r="J35" s="12"/>
      <c r="K35" s="12"/>
      <c r="L35" s="12"/>
      <c r="M35" s="12"/>
    </row>
    <row r="36" spans="1:13">
      <c r="B36" s="900" t="s">
        <v>57</v>
      </c>
      <c r="J36" s="12"/>
      <c r="K36" s="12"/>
      <c r="L36" s="12"/>
      <c r="M36" s="12"/>
    </row>
    <row r="37" spans="1:13">
      <c r="B37" s="900" t="s">
        <v>58</v>
      </c>
      <c r="J37" s="12"/>
      <c r="K37" s="12"/>
      <c r="L37" s="12"/>
      <c r="M37" s="12"/>
    </row>
    <row r="38" spans="1:13">
      <c r="B38" s="900" t="s">
        <v>59</v>
      </c>
      <c r="J38" s="12"/>
      <c r="K38" s="12"/>
      <c r="L38" s="12"/>
      <c r="M38" s="12"/>
    </row>
    <row r="39" spans="1:13">
      <c r="B39" t="s">
        <v>60</v>
      </c>
      <c r="J39" s="12"/>
      <c r="K39" s="12"/>
      <c r="L39" s="12"/>
      <c r="M39" s="12"/>
    </row>
    <row r="40" spans="1:13">
      <c r="J40" s="12"/>
      <c r="K40" s="12"/>
      <c r="L40" s="12"/>
      <c r="M40" s="12"/>
    </row>
    <row r="41" spans="1:13">
      <c r="A41" t="s">
        <v>61</v>
      </c>
      <c r="B41" s="900" t="s">
        <v>62</v>
      </c>
      <c r="J41" s="12"/>
      <c r="K41" s="12"/>
      <c r="L41" s="12"/>
      <c r="M41" s="12"/>
    </row>
    <row r="42" spans="1:13">
      <c r="B42" s="900" t="s">
        <v>63</v>
      </c>
      <c r="J42" s="12"/>
      <c r="K42" s="12"/>
      <c r="L42" s="12"/>
      <c r="M42" s="12"/>
    </row>
    <row r="43" spans="1:13">
      <c r="J43" s="12"/>
      <c r="K43" s="12"/>
      <c r="L43" s="12"/>
      <c r="M43" s="12"/>
    </row>
    <row r="44" spans="1:13">
      <c r="A44" t="s">
        <v>64</v>
      </c>
      <c r="B44" s="900" t="s">
        <v>65</v>
      </c>
      <c r="J44" s="12"/>
      <c r="K44" s="12"/>
      <c r="L44" s="12"/>
      <c r="M44" s="12"/>
    </row>
    <row r="45" spans="1:13">
      <c r="B45" t="s">
        <v>66</v>
      </c>
      <c r="J45" s="12"/>
      <c r="K45" s="12"/>
      <c r="L45" s="12"/>
      <c r="M45" s="12"/>
    </row>
    <row r="46" spans="1:13">
      <c r="B46" t="s">
        <v>67</v>
      </c>
      <c r="J46" s="12"/>
      <c r="K46" s="12"/>
      <c r="L46" s="12"/>
      <c r="M46" s="12"/>
    </row>
    <row r="47" spans="1:13">
      <c r="J47" s="12"/>
      <c r="K47" s="12"/>
      <c r="L47" s="12"/>
      <c r="M47" s="12"/>
    </row>
    <row r="48" spans="1:13" ht="30.6" customHeight="1">
      <c r="A48" s="481" t="s">
        <v>68</v>
      </c>
      <c r="B48" s="949" t="s">
        <v>69</v>
      </c>
      <c r="C48" s="949"/>
      <c r="D48" s="949"/>
      <c r="E48" s="949"/>
      <c r="F48" s="949"/>
      <c r="G48" s="949"/>
      <c r="H48" s="949"/>
      <c r="I48" s="949"/>
      <c r="J48" s="12"/>
      <c r="K48" s="12"/>
      <c r="L48" s="12"/>
      <c r="M48" s="12"/>
    </row>
    <row r="49" spans="1:13">
      <c r="B49" t="s">
        <v>70</v>
      </c>
      <c r="J49" s="12"/>
      <c r="K49" s="12"/>
      <c r="L49" s="12"/>
      <c r="M49" s="12"/>
    </row>
    <row r="50" spans="1:13">
      <c r="B50" t="s">
        <v>71</v>
      </c>
      <c r="J50" s="12"/>
      <c r="K50" s="12"/>
      <c r="L50" s="12"/>
      <c r="M50" s="12"/>
    </row>
    <row r="51" spans="1:13">
      <c r="J51" s="12"/>
      <c r="K51" s="12"/>
      <c r="L51" s="12"/>
      <c r="M51" s="12"/>
    </row>
    <row r="52" spans="1:13">
      <c r="A52" t="s">
        <v>72</v>
      </c>
      <c r="B52" t="s">
        <v>73</v>
      </c>
      <c r="J52" s="12"/>
      <c r="K52" s="12"/>
      <c r="L52" s="12"/>
      <c r="M52" s="12"/>
    </row>
    <row r="53" spans="1:13">
      <c r="J53" s="12"/>
      <c r="K53" s="12"/>
      <c r="L53" s="12"/>
      <c r="M53" s="12"/>
    </row>
    <row r="54" spans="1:13">
      <c r="J54" s="12"/>
      <c r="K54" s="12"/>
      <c r="L54" s="12"/>
      <c r="M54" s="12"/>
    </row>
    <row r="55" spans="1:13">
      <c r="J55" s="12"/>
      <c r="K55" s="12"/>
      <c r="L55" s="12"/>
      <c r="M55" s="12"/>
    </row>
    <row r="56" spans="1:13">
      <c r="J56" s="12"/>
      <c r="K56" s="12"/>
      <c r="L56" s="12"/>
      <c r="M56" s="12"/>
    </row>
    <row r="57" spans="1:13">
      <c r="J57" s="12"/>
      <c r="K57" s="12"/>
      <c r="L57" s="12"/>
      <c r="M57" s="12"/>
    </row>
    <row r="58" spans="1:13">
      <c r="J58" s="12"/>
      <c r="K58" s="12"/>
      <c r="L58" s="12"/>
      <c r="M58" s="12"/>
    </row>
    <row r="59" spans="1:13">
      <c r="J59" s="12"/>
      <c r="K59" s="12"/>
      <c r="L59" s="12"/>
      <c r="M59" s="12"/>
    </row>
    <row r="60" spans="1:13">
      <c r="J60" s="12"/>
      <c r="K60" s="12"/>
      <c r="L60" s="12"/>
      <c r="M60" s="12"/>
    </row>
    <row r="61" spans="1:13">
      <c r="J61" s="12"/>
      <c r="K61" s="12"/>
      <c r="L61" s="12"/>
      <c r="M61" s="12"/>
    </row>
    <row r="62" spans="1:13">
      <c r="J62" s="12"/>
      <c r="K62" s="12"/>
      <c r="L62" s="12"/>
      <c r="M62" s="12"/>
    </row>
    <row r="63" spans="1:13">
      <c r="J63" s="12"/>
      <c r="K63" s="12"/>
      <c r="L63" s="12"/>
      <c r="M63" s="12"/>
    </row>
    <row r="64" spans="1:13">
      <c r="J64" s="12"/>
      <c r="K64" s="12"/>
      <c r="L64" s="12"/>
      <c r="M64" s="12"/>
    </row>
    <row r="65" spans="10:13">
      <c r="J65" s="12"/>
      <c r="K65" s="12"/>
      <c r="L65" s="12"/>
      <c r="M65" s="12"/>
    </row>
    <row r="66" spans="10:13">
      <c r="J66" s="12"/>
      <c r="K66" s="12"/>
      <c r="L66" s="12"/>
      <c r="M66" s="12"/>
    </row>
    <row r="67" spans="10:13">
      <c r="J67" s="12"/>
      <c r="K67" s="12"/>
      <c r="L67" s="12"/>
      <c r="M67" s="12"/>
    </row>
    <row r="68" spans="10:13">
      <c r="J68" s="12"/>
      <c r="K68" s="12"/>
      <c r="L68" s="12"/>
      <c r="M68" s="12"/>
    </row>
    <row r="69" spans="10:13">
      <c r="J69" s="12"/>
      <c r="K69" s="12"/>
      <c r="L69" s="12"/>
      <c r="M69" s="12"/>
    </row>
    <row r="70" spans="10:13">
      <c r="J70" s="12"/>
      <c r="K70" s="12"/>
      <c r="L70" s="12"/>
      <c r="M70" s="12"/>
    </row>
    <row r="71" spans="10:13">
      <c r="J71" s="12"/>
      <c r="K71" s="12"/>
      <c r="L71" s="12"/>
      <c r="M71" s="12"/>
    </row>
    <row r="72" spans="10:13">
      <c r="J72" s="12"/>
      <c r="K72" s="12"/>
      <c r="L72" s="12"/>
      <c r="M72" s="12"/>
    </row>
    <row r="73" spans="10:13">
      <c r="J73" s="12"/>
      <c r="K73" s="12"/>
      <c r="L73" s="12"/>
      <c r="M73" s="12"/>
    </row>
    <row r="74" spans="10:13">
      <c r="J74" s="12"/>
      <c r="K74" s="12"/>
      <c r="L74" s="12"/>
      <c r="M74" s="12"/>
    </row>
    <row r="75" spans="10:13">
      <c r="J75" s="12"/>
      <c r="K75" s="12"/>
      <c r="L75" s="12"/>
      <c r="M75" s="12"/>
    </row>
    <row r="76" spans="10:13">
      <c r="J76" s="12"/>
      <c r="K76" s="12"/>
      <c r="L76" s="12"/>
      <c r="M76" s="12"/>
    </row>
    <row r="77" spans="10:13">
      <c r="J77" s="12"/>
      <c r="K77" s="12"/>
      <c r="L77" s="12"/>
      <c r="M77" s="12"/>
    </row>
    <row r="78" spans="10:13">
      <c r="J78" s="12"/>
      <c r="K78" s="12"/>
      <c r="L78" s="12"/>
      <c r="M78" s="12"/>
    </row>
    <row r="79" spans="10:13">
      <c r="J79" s="12"/>
      <c r="K79" s="12"/>
      <c r="L79" s="12"/>
      <c r="M79" s="12"/>
    </row>
    <row r="80" spans="10:13">
      <c r="J80" s="12"/>
      <c r="K80" s="12"/>
      <c r="L80" s="12"/>
      <c r="M80" s="12"/>
    </row>
    <row r="81" spans="10:13">
      <c r="J81" s="12"/>
      <c r="K81" s="12"/>
      <c r="L81" s="12"/>
      <c r="M81" s="12"/>
    </row>
    <row r="82" spans="10:13">
      <c r="J82" s="12"/>
      <c r="K82" s="12"/>
      <c r="L82" s="12"/>
      <c r="M82" s="12"/>
    </row>
    <row r="83" spans="10:13">
      <c r="J83" s="12"/>
      <c r="K83" s="12"/>
      <c r="L83" s="12"/>
      <c r="M83" s="12"/>
    </row>
    <row r="84" spans="10:13">
      <c r="J84" s="12"/>
      <c r="K84" s="12"/>
      <c r="L84" s="12"/>
      <c r="M84" s="12"/>
    </row>
    <row r="85" spans="10:13">
      <c r="J85" s="12"/>
      <c r="K85" s="12"/>
      <c r="L85" s="12"/>
      <c r="M85" s="12"/>
    </row>
    <row r="86" spans="10:13">
      <c r="J86" s="12"/>
      <c r="K86" s="12"/>
      <c r="L86" s="12"/>
      <c r="M86" s="12"/>
    </row>
    <row r="87" spans="10:13">
      <c r="J87" s="12"/>
      <c r="K87" s="12"/>
      <c r="L87" s="12"/>
      <c r="M87" s="12"/>
    </row>
    <row r="88" spans="10:13">
      <c r="J88" s="12"/>
      <c r="K88" s="12"/>
      <c r="L88" s="12"/>
      <c r="M88" s="12"/>
    </row>
    <row r="89" spans="10:13">
      <c r="J89" s="12"/>
      <c r="K89" s="12"/>
      <c r="L89" s="12"/>
      <c r="M89" s="12"/>
    </row>
    <row r="90" spans="10:13">
      <c r="J90" s="12"/>
      <c r="K90" s="12"/>
      <c r="L90" s="12"/>
      <c r="M90" s="12"/>
    </row>
    <row r="91" spans="10:13">
      <c r="J91" s="12"/>
      <c r="K91" s="12"/>
      <c r="L91" s="12"/>
      <c r="M91" s="12"/>
    </row>
    <row r="92" spans="10:13">
      <c r="J92" s="12"/>
      <c r="K92" s="12"/>
      <c r="L92" s="12"/>
      <c r="M92" s="12"/>
    </row>
    <row r="93" spans="10:13">
      <c r="J93" s="12"/>
      <c r="K93" s="12"/>
      <c r="L93" s="12"/>
      <c r="M93" s="12"/>
    </row>
    <row r="94" spans="10:13">
      <c r="J94" s="12"/>
      <c r="K94" s="12"/>
      <c r="L94" s="12"/>
      <c r="M94" s="12"/>
    </row>
    <row r="95" spans="10:13">
      <c r="J95" s="12"/>
      <c r="K95" s="12"/>
      <c r="L95" s="12"/>
      <c r="M95" s="12"/>
    </row>
    <row r="96" spans="10:13">
      <c r="J96" s="12"/>
      <c r="K96" s="12"/>
      <c r="L96" s="12"/>
      <c r="M96" s="12"/>
    </row>
    <row r="97" spans="10:13">
      <c r="J97" s="12"/>
      <c r="K97" s="12"/>
      <c r="L97" s="12"/>
      <c r="M97" s="12"/>
    </row>
    <row r="98" spans="10:13">
      <c r="J98" s="12"/>
      <c r="K98" s="12"/>
      <c r="L98" s="12"/>
      <c r="M98" s="12"/>
    </row>
    <row r="99" spans="10:13">
      <c r="J99" s="12"/>
      <c r="K99" s="12"/>
      <c r="L99" s="12"/>
      <c r="M99" s="12"/>
    </row>
    <row r="100" spans="10:13">
      <c r="J100" s="12"/>
      <c r="K100" s="12"/>
      <c r="L100" s="12"/>
      <c r="M100" s="12"/>
    </row>
    <row r="101" spans="10:13">
      <c r="J101" s="12"/>
      <c r="K101" s="12"/>
      <c r="L101" s="12"/>
      <c r="M101" s="12"/>
    </row>
    <row r="102" spans="10:13">
      <c r="J102" s="12"/>
      <c r="K102" s="12"/>
      <c r="L102" s="12"/>
      <c r="M102" s="12"/>
    </row>
    <row r="103" spans="10:13">
      <c r="J103" s="12"/>
      <c r="K103" s="12"/>
      <c r="L103" s="12"/>
      <c r="M103" s="12"/>
    </row>
    <row r="104" spans="10:13">
      <c r="J104" s="12"/>
      <c r="K104" s="12"/>
      <c r="L104" s="12"/>
      <c r="M104" s="12"/>
    </row>
    <row r="105" spans="10:13">
      <c r="J105" s="12"/>
      <c r="K105" s="12"/>
      <c r="L105" s="12"/>
      <c r="M105" s="12"/>
    </row>
    <row r="106" spans="10:13">
      <c r="J106" s="12"/>
      <c r="K106" s="12"/>
      <c r="L106" s="12"/>
      <c r="M106" s="12"/>
    </row>
    <row r="107" spans="10:13">
      <c r="J107" s="12"/>
      <c r="K107" s="12"/>
      <c r="L107" s="12"/>
      <c r="M107" s="12"/>
    </row>
    <row r="108" spans="10:13">
      <c r="J108" s="12"/>
      <c r="K108" s="12"/>
      <c r="L108" s="12"/>
      <c r="M108" s="12"/>
    </row>
    <row r="109" spans="10:13">
      <c r="J109" s="12"/>
      <c r="K109" s="12"/>
      <c r="L109" s="12"/>
      <c r="M109" s="12"/>
    </row>
    <row r="110" spans="10:13">
      <c r="J110" s="12"/>
      <c r="K110" s="12"/>
      <c r="L110" s="12"/>
      <c r="M110" s="12"/>
    </row>
    <row r="111" spans="10:13">
      <c r="J111" s="12"/>
      <c r="K111" s="12"/>
      <c r="L111" s="12"/>
      <c r="M111" s="12"/>
    </row>
    <row r="112" spans="10:13">
      <c r="J112" s="12"/>
      <c r="K112" s="12"/>
      <c r="L112" s="12"/>
      <c r="M112" s="12"/>
    </row>
    <row r="113" spans="10:13">
      <c r="J113" s="12"/>
      <c r="K113" s="12"/>
      <c r="L113" s="12"/>
      <c r="M113" s="12"/>
    </row>
    <row r="114" spans="10:13">
      <c r="J114" s="12"/>
      <c r="K114" s="12"/>
      <c r="L114" s="12"/>
      <c r="M114" s="12"/>
    </row>
    <row r="115" spans="10:13">
      <c r="J115" s="12"/>
      <c r="K115" s="12"/>
      <c r="L115" s="12"/>
      <c r="M115" s="12"/>
    </row>
    <row r="116" spans="10:13">
      <c r="J116" s="12"/>
      <c r="K116" s="12"/>
      <c r="L116" s="12"/>
      <c r="M116" s="12"/>
    </row>
    <row r="117" spans="10:13">
      <c r="J117" s="12"/>
      <c r="K117" s="12"/>
      <c r="L117" s="12"/>
      <c r="M117" s="12"/>
    </row>
    <row r="118" spans="10:13">
      <c r="J118" s="12"/>
      <c r="K118" s="12"/>
      <c r="L118" s="12"/>
      <c r="M118" s="12"/>
    </row>
    <row r="119" spans="10:13">
      <c r="J119" s="12"/>
      <c r="K119" s="12"/>
      <c r="L119" s="12"/>
      <c r="M119" s="12"/>
    </row>
    <row r="120" spans="10:13">
      <c r="J120" s="12"/>
      <c r="K120" s="12"/>
      <c r="L120" s="12"/>
      <c r="M120" s="12"/>
    </row>
    <row r="121" spans="10:13">
      <c r="J121" s="12"/>
      <c r="K121" s="12"/>
      <c r="L121" s="12"/>
      <c r="M121" s="12"/>
    </row>
    <row r="122" spans="10:13">
      <c r="J122" s="12"/>
      <c r="K122" s="12"/>
      <c r="L122" s="12"/>
      <c r="M122" s="12"/>
    </row>
    <row r="123" spans="10:13">
      <c r="J123" s="12"/>
      <c r="K123" s="12"/>
      <c r="L123" s="12"/>
      <c r="M123" s="12"/>
    </row>
    <row r="124" spans="10:13">
      <c r="J124" s="12"/>
      <c r="K124" s="12"/>
      <c r="L124" s="12"/>
      <c r="M124" s="12"/>
    </row>
    <row r="125" spans="10:13">
      <c r="J125" s="12"/>
      <c r="K125" s="12"/>
      <c r="L125" s="12"/>
      <c r="M125" s="12"/>
    </row>
    <row r="126" spans="10:13">
      <c r="J126" s="12"/>
      <c r="K126" s="12"/>
      <c r="L126" s="12"/>
      <c r="M126" s="12"/>
    </row>
    <row r="127" spans="10:13">
      <c r="J127" s="12"/>
      <c r="K127" s="12"/>
      <c r="L127" s="12"/>
      <c r="M127" s="12"/>
    </row>
    <row r="128" spans="10:13">
      <c r="J128" s="12"/>
      <c r="K128" s="12"/>
      <c r="L128" s="12"/>
      <c r="M128" s="12"/>
    </row>
    <row r="129" spans="10:13">
      <c r="J129" s="12"/>
      <c r="K129" s="12"/>
      <c r="L129" s="12"/>
      <c r="M129" s="12"/>
    </row>
    <row r="130" spans="10:13">
      <c r="J130" s="12"/>
      <c r="K130" s="12"/>
      <c r="L130" s="12"/>
      <c r="M130" s="12"/>
    </row>
    <row r="131" spans="10:13">
      <c r="J131" s="12"/>
      <c r="K131" s="12"/>
      <c r="L131" s="12"/>
      <c r="M131" s="12"/>
    </row>
    <row r="132" spans="10:13">
      <c r="J132" s="12"/>
      <c r="K132" s="12"/>
      <c r="L132" s="12"/>
      <c r="M132" s="12"/>
    </row>
    <row r="140" spans="10:13">
      <c r="J140" s="19"/>
      <c r="K140" s="19"/>
      <c r="L140" s="19"/>
      <c r="M140" s="19"/>
    </row>
    <row r="141" spans="10:13">
      <c r="J141" s="19"/>
      <c r="K141" s="19"/>
      <c r="L141" s="19"/>
      <c r="M141" s="19"/>
    </row>
    <row r="142" spans="10:13">
      <c r="J142" s="19"/>
      <c r="K142" s="19"/>
      <c r="L142" s="19"/>
      <c r="M142" s="19"/>
    </row>
    <row r="143" spans="10:13">
      <c r="J143" s="12"/>
      <c r="K143" s="12"/>
      <c r="L143" s="12"/>
      <c r="M143" s="12"/>
    </row>
    <row r="144" spans="10:13">
      <c r="J144" s="12"/>
      <c r="K144" s="12"/>
      <c r="L144" s="12"/>
      <c r="M144" s="12"/>
    </row>
    <row r="145" spans="10:13">
      <c r="J145" s="19"/>
      <c r="K145" s="19"/>
      <c r="L145" s="19"/>
      <c r="M145" s="19"/>
    </row>
    <row r="146" spans="10:13">
      <c r="J146" s="19"/>
      <c r="K146" s="19"/>
      <c r="L146" s="19"/>
      <c r="M146" s="19"/>
    </row>
    <row r="147" spans="10:13">
      <c r="J147" s="19"/>
      <c r="K147" s="19"/>
      <c r="L147" s="19"/>
      <c r="M147" s="19"/>
    </row>
    <row r="148" spans="10:13">
      <c r="J148" s="19"/>
      <c r="K148" s="19"/>
      <c r="L148" s="19"/>
      <c r="M148" s="19"/>
    </row>
    <row r="150" spans="10:13">
      <c r="J150" s="12"/>
      <c r="K150" s="12"/>
      <c r="L150" s="12"/>
      <c r="M150" s="12"/>
    </row>
    <row r="153" spans="10:13">
      <c r="J153" s="19"/>
      <c r="K153" s="19"/>
      <c r="L153" s="19"/>
      <c r="M153" s="19"/>
    </row>
    <row r="154" spans="10:13">
      <c r="J154" s="12"/>
      <c r="K154" s="12"/>
      <c r="L154" s="12"/>
      <c r="M154" s="12"/>
    </row>
    <row r="155" spans="10:13">
      <c r="J155" s="19"/>
      <c r="K155" s="19"/>
      <c r="L155" s="19"/>
      <c r="M155" s="19"/>
    </row>
    <row r="156" spans="10:13">
      <c r="J156" s="12"/>
      <c r="K156" s="12"/>
      <c r="L156" s="12"/>
      <c r="M156" s="12"/>
    </row>
    <row r="158" spans="10:13">
      <c r="J158" s="12"/>
      <c r="K158" s="12"/>
      <c r="L158" s="12"/>
      <c r="M158" s="12"/>
    </row>
    <row r="159" spans="10:13">
      <c r="J159" s="12"/>
      <c r="K159" s="12"/>
      <c r="L159" s="12"/>
      <c r="M159" s="12"/>
    </row>
    <row r="160" spans="10:13">
      <c r="J160" s="12"/>
      <c r="K160" s="12"/>
      <c r="L160" s="12"/>
      <c r="M160" s="12"/>
    </row>
    <row r="161" spans="10:13">
      <c r="J161" s="12"/>
      <c r="K161" s="12"/>
      <c r="L161" s="12"/>
      <c r="M161" s="12"/>
    </row>
    <row r="162" spans="10:13">
      <c r="J162" s="12"/>
      <c r="K162" s="12"/>
      <c r="L162" s="12"/>
      <c r="M162" s="12"/>
    </row>
    <row r="163" spans="10:13">
      <c r="J163" s="12"/>
      <c r="K163" s="12"/>
      <c r="L163" s="12"/>
      <c r="M163" s="12"/>
    </row>
    <row r="164" spans="10:13">
      <c r="J164" s="12"/>
      <c r="K164" s="12"/>
      <c r="L164" s="12"/>
      <c r="M164" s="12"/>
    </row>
    <row r="165" spans="10:13">
      <c r="J165" s="12"/>
      <c r="K165" s="12"/>
      <c r="L165" s="12"/>
      <c r="M165" s="12"/>
    </row>
    <row r="166" spans="10:13">
      <c r="J166" s="12"/>
      <c r="K166" s="12"/>
      <c r="L166" s="12"/>
      <c r="M166" s="12"/>
    </row>
    <row r="167" spans="10:13">
      <c r="J167" s="12"/>
      <c r="K167" s="12"/>
      <c r="L167" s="12"/>
      <c r="M167" s="12"/>
    </row>
    <row r="168" spans="10:13">
      <c r="J168" s="12"/>
      <c r="K168" s="12"/>
      <c r="L168" s="12"/>
      <c r="M168" s="12"/>
    </row>
    <row r="169" spans="10:13">
      <c r="J169" s="12"/>
      <c r="K169" s="12"/>
      <c r="L169" s="12"/>
      <c r="M169" s="12"/>
    </row>
    <row r="170" spans="10:13">
      <c r="J170" s="12"/>
      <c r="K170" s="12"/>
      <c r="L170" s="12"/>
      <c r="M170" s="12"/>
    </row>
    <row r="171" spans="10:13">
      <c r="J171" s="12"/>
      <c r="K171" s="12"/>
      <c r="L171" s="12"/>
      <c r="M171" s="12"/>
    </row>
    <row r="176" spans="10:13">
      <c r="J176" s="12"/>
      <c r="K176" s="12"/>
      <c r="L176" s="12"/>
      <c r="M176" s="12"/>
    </row>
    <row r="177" spans="10:13">
      <c r="J177" s="12"/>
      <c r="K177" s="12"/>
      <c r="L177" s="12"/>
      <c r="M177" s="12"/>
    </row>
  </sheetData>
  <mergeCells count="2">
    <mergeCell ref="B48:I48"/>
    <mergeCell ref="J5:M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7B063-2942-4E20-B345-2C1AF74006C8}">
  <sheetPr>
    <pageSetUpPr fitToPage="1"/>
  </sheetPr>
  <dimension ref="A1:AI50"/>
  <sheetViews>
    <sheetView zoomScale="70" zoomScaleNormal="70" workbookViewId="0"/>
  </sheetViews>
  <sheetFormatPr defaultColWidth="11.1875" defaultRowHeight="15.75"/>
  <cols>
    <col min="1" max="1" width="11.1875" style="56" customWidth="1"/>
    <col min="2" max="2" width="43.125" style="70" customWidth="1"/>
    <col min="3" max="3" width="11.1875" style="56"/>
    <col min="4" max="7" width="18.1875" style="56" customWidth="1"/>
    <col min="8" max="8" width="15.6875" style="56" customWidth="1"/>
    <col min="9" max="9" width="12.6875" style="56" customWidth="1"/>
    <col min="10" max="13" width="15.1875" style="56" customWidth="1"/>
    <col min="14" max="14" width="15.6875" customWidth="1"/>
    <col min="15" max="15" width="16.5" customWidth="1"/>
    <col min="16" max="16" width="16" customWidth="1"/>
    <col min="17" max="17" width="16.5" customWidth="1"/>
    <col min="18" max="19" width="15.625" customWidth="1"/>
    <col min="20" max="20" width="12.8125" customWidth="1"/>
    <col min="21" max="21" width="10" customWidth="1"/>
    <col min="22" max="22" width="17.625" customWidth="1"/>
    <col min="23" max="23" width="19.1875" customWidth="1"/>
    <col min="24" max="24" width="15.625" customWidth="1"/>
    <col min="25" max="25" width="13.6875" customWidth="1"/>
    <col min="26" max="26" width="10.6875" customWidth="1"/>
    <col min="27" max="27" width="16" bestFit="1" customWidth="1"/>
    <col min="28" max="28" width="16.5" bestFit="1" customWidth="1"/>
    <col min="29" max="29" width="15.625" bestFit="1" customWidth="1"/>
    <col min="30" max="30" width="14.8125" bestFit="1" customWidth="1"/>
    <col min="31" max="31" width="17" bestFit="1" customWidth="1"/>
    <col min="32" max="32" width="16.5" bestFit="1" customWidth="1"/>
    <col min="33" max="34" width="16" bestFit="1" customWidth="1"/>
    <col min="35" max="35" width="10.1875" style="56" customWidth="1"/>
    <col min="36" max="16384" width="11.1875" style="56"/>
  </cols>
  <sheetData>
    <row r="1" spans="1:35" s="54" customFormat="1" ht="32.25" customHeight="1">
      <c r="A1" s="556" t="s">
        <v>84</v>
      </c>
      <c r="B1" s="406" t="str">
        <f>PA_NAME</f>
        <v>San Diego Gas &amp; Electric Co</v>
      </c>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row>
    <row r="2" spans="1:35" s="55" customFormat="1" ht="16.5" customHeight="1">
      <c r="A2" s="556" t="s">
        <v>85</v>
      </c>
      <c r="B2" s="406" t="str">
        <f>RPT_YEAR</f>
        <v>2022-2023</v>
      </c>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row>
    <row r="3" spans="1:35" ht="30.6" customHeight="1">
      <c r="A3" s="572" t="s">
        <v>482</v>
      </c>
      <c r="B3" s="572"/>
      <c r="C3" s="572"/>
      <c r="D3" s="572"/>
      <c r="E3" s="557"/>
      <c r="F3" s="557"/>
      <c r="G3" s="557"/>
      <c r="H3" s="557"/>
      <c r="I3" s="557"/>
      <c r="J3" s="557"/>
      <c r="K3" s="984" t="s">
        <v>483</v>
      </c>
      <c r="L3" s="984"/>
      <c r="M3" s="984"/>
      <c r="N3" s="984"/>
    </row>
    <row r="4" spans="1:35" ht="16.149999999999999" thickBot="1">
      <c r="A4" s="557"/>
      <c r="B4" s="557"/>
      <c r="C4" s="557"/>
      <c r="D4" s="555"/>
      <c r="E4" s="555"/>
      <c r="F4" s="555"/>
      <c r="G4" s="555"/>
      <c r="H4" s="554"/>
      <c r="I4" s="554" t="s">
        <v>484</v>
      </c>
      <c r="J4" s="553" t="s">
        <v>485</v>
      </c>
      <c r="K4" s="553" t="s">
        <v>486</v>
      </c>
      <c r="L4" s="553" t="s">
        <v>487</v>
      </c>
      <c r="M4" s="553" t="s">
        <v>488</v>
      </c>
      <c r="AH4" s="56"/>
    </row>
    <row r="5" spans="1:35" ht="107" customHeight="1" thickBot="1">
      <c r="A5" s="557"/>
      <c r="B5" s="985" t="s">
        <v>489</v>
      </c>
      <c r="C5" s="987" t="s">
        <v>490</v>
      </c>
      <c r="D5" s="989" t="s">
        <v>491</v>
      </c>
      <c r="E5" s="989" t="s">
        <v>492</v>
      </c>
      <c r="F5" s="989" t="s">
        <v>493</v>
      </c>
      <c r="G5" s="989" t="s">
        <v>494</v>
      </c>
      <c r="H5" s="989" t="s">
        <v>495</v>
      </c>
      <c r="I5" s="992" t="s">
        <v>496</v>
      </c>
      <c r="J5" s="997" t="s">
        <v>497</v>
      </c>
      <c r="K5" s="998"/>
      <c r="L5" s="998"/>
      <c r="M5" s="999"/>
      <c r="N5" s="981" t="s">
        <v>498</v>
      </c>
      <c r="O5" s="982"/>
      <c r="P5" s="982"/>
      <c r="Q5" s="983"/>
      <c r="R5" s="981" t="s">
        <v>499</v>
      </c>
      <c r="S5" s="982"/>
      <c r="T5" s="982"/>
      <c r="U5" s="983"/>
      <c r="V5" s="575" t="s">
        <v>500</v>
      </c>
      <c r="W5" s="981" t="s">
        <v>501</v>
      </c>
      <c r="X5" s="982"/>
      <c r="Y5" s="982"/>
      <c r="Z5" s="983"/>
      <c r="AA5" s="981" t="s">
        <v>502</v>
      </c>
      <c r="AB5" s="982"/>
      <c r="AC5" s="982"/>
      <c r="AD5" s="983"/>
      <c r="AE5" s="981" t="s">
        <v>503</v>
      </c>
      <c r="AF5" s="982"/>
      <c r="AG5" s="982"/>
      <c r="AH5" s="983"/>
    </row>
    <row r="6" spans="1:35" s="57" customFormat="1" ht="35.75" customHeight="1" thickBot="1">
      <c r="A6" s="557"/>
      <c r="B6" s="986"/>
      <c r="C6" s="988"/>
      <c r="D6" s="990"/>
      <c r="E6" s="990"/>
      <c r="F6" s="990"/>
      <c r="G6" s="990"/>
      <c r="H6" s="990"/>
      <c r="I6" s="993"/>
      <c r="J6" s="506" t="s">
        <v>504</v>
      </c>
      <c r="K6" s="505" t="s">
        <v>505</v>
      </c>
      <c r="L6" s="505" t="s">
        <v>506</v>
      </c>
      <c r="M6" s="504" t="s">
        <v>507</v>
      </c>
      <c r="N6" s="552" t="s">
        <v>504</v>
      </c>
      <c r="O6" s="505" t="s">
        <v>505</v>
      </c>
      <c r="P6" s="505" t="s">
        <v>506</v>
      </c>
      <c r="Q6" s="551" t="s">
        <v>507</v>
      </c>
      <c r="R6" s="552" t="s">
        <v>504</v>
      </c>
      <c r="S6" s="505" t="s">
        <v>505</v>
      </c>
      <c r="T6" s="505" t="s">
        <v>506</v>
      </c>
      <c r="U6" s="551" t="s">
        <v>507</v>
      </c>
      <c r="V6" s="550" t="s">
        <v>508</v>
      </c>
      <c r="W6" s="552" t="s">
        <v>504</v>
      </c>
      <c r="X6" s="505" t="s">
        <v>505</v>
      </c>
      <c r="Y6" s="505" t="s">
        <v>506</v>
      </c>
      <c r="Z6" s="551" t="s">
        <v>507</v>
      </c>
      <c r="AA6" s="552" t="s">
        <v>504</v>
      </c>
      <c r="AB6" s="505" t="s">
        <v>505</v>
      </c>
      <c r="AC6" s="505" t="s">
        <v>506</v>
      </c>
      <c r="AD6" s="551" t="s">
        <v>507</v>
      </c>
      <c r="AE6" s="550" t="s">
        <v>504</v>
      </c>
      <c r="AF6" s="549" t="s">
        <v>505</v>
      </c>
      <c r="AG6" s="549" t="s">
        <v>506</v>
      </c>
      <c r="AH6" s="548" t="s">
        <v>507</v>
      </c>
    </row>
    <row r="7" spans="1:35" s="58" customFormat="1" ht="31.5">
      <c r="A7" s="557"/>
      <c r="B7" s="59" t="s">
        <v>509</v>
      </c>
      <c r="C7" s="1000" t="s">
        <v>504</v>
      </c>
      <c r="D7" s="609">
        <v>0</v>
      </c>
      <c r="E7" s="610">
        <v>389260</v>
      </c>
      <c r="F7" s="610">
        <v>1756054</v>
      </c>
      <c r="G7" s="610">
        <v>1891288</v>
      </c>
      <c r="H7" s="611">
        <v>44409</v>
      </c>
      <c r="I7" s="612">
        <v>0.8</v>
      </c>
      <c r="J7" s="613">
        <v>0.45599999999999996</v>
      </c>
      <c r="K7" s="613">
        <v>0.1396</v>
      </c>
      <c r="L7" s="613">
        <v>0.32080000000000003</v>
      </c>
      <c r="M7" s="613">
        <v>8.359999999999998E-2</v>
      </c>
      <c r="N7" s="614">
        <v>0</v>
      </c>
      <c r="O7" s="615">
        <v>0</v>
      </c>
      <c r="P7" s="615">
        <v>0</v>
      </c>
      <c r="Q7" s="616">
        <v>0</v>
      </c>
      <c r="R7" s="614">
        <v>0</v>
      </c>
      <c r="S7" s="615">
        <v>0</v>
      </c>
      <c r="T7" s="615">
        <v>0</v>
      </c>
      <c r="U7" s="616">
        <v>0</v>
      </c>
      <c r="V7" s="617">
        <v>26700</v>
      </c>
      <c r="W7" s="617">
        <v>1015</v>
      </c>
      <c r="X7" s="617">
        <v>0</v>
      </c>
      <c r="Y7" s="617">
        <v>0</v>
      </c>
      <c r="Z7" s="617">
        <v>0</v>
      </c>
      <c r="AA7" s="617">
        <v>204158.98250000001</v>
      </c>
      <c r="AB7" s="618">
        <v>3230.92</v>
      </c>
      <c r="AC7" s="618">
        <v>10312</v>
      </c>
      <c r="AD7" s="619">
        <v>14500</v>
      </c>
      <c r="AE7" s="617">
        <v>212627.511</v>
      </c>
      <c r="AF7" s="618">
        <v>3262.3468000000003</v>
      </c>
      <c r="AG7" s="618">
        <v>10312</v>
      </c>
      <c r="AH7" s="619">
        <v>17500</v>
      </c>
    </row>
    <row r="8" spans="1:35" s="58" customFormat="1">
      <c r="A8" s="557"/>
      <c r="B8" s="61" t="s">
        <v>510</v>
      </c>
      <c r="C8" s="1001"/>
      <c r="D8" s="976">
        <v>1000000</v>
      </c>
      <c r="E8" s="785">
        <v>657000</v>
      </c>
      <c r="F8" s="621">
        <v>3236740.1493472499</v>
      </c>
      <c r="G8" s="621">
        <v>6759536.023035761</v>
      </c>
      <c r="H8" s="622">
        <v>44378</v>
      </c>
      <c r="I8" s="623">
        <v>1</v>
      </c>
      <c r="J8" s="613">
        <v>0.44400000000000001</v>
      </c>
      <c r="K8" s="613">
        <v>0.155</v>
      </c>
      <c r="L8" s="613">
        <v>0.40100000000000002</v>
      </c>
      <c r="M8" s="613">
        <v>0</v>
      </c>
      <c r="N8" s="976">
        <v>0</v>
      </c>
      <c r="O8" s="972">
        <v>0</v>
      </c>
      <c r="P8" s="972">
        <v>0</v>
      </c>
      <c r="Q8" s="974">
        <v>0</v>
      </c>
      <c r="R8" s="976">
        <v>0</v>
      </c>
      <c r="S8" s="972">
        <v>0</v>
      </c>
      <c r="T8" s="972">
        <v>0</v>
      </c>
      <c r="U8" s="974">
        <v>0</v>
      </c>
      <c r="V8" s="624">
        <v>0</v>
      </c>
      <c r="W8" s="624">
        <v>0</v>
      </c>
      <c r="X8" s="624">
        <v>0</v>
      </c>
      <c r="Y8" s="624">
        <v>0</v>
      </c>
      <c r="Z8" s="624">
        <v>0</v>
      </c>
      <c r="AA8" s="624">
        <v>414585.7414</v>
      </c>
      <c r="AB8" s="625">
        <v>3205.09</v>
      </c>
      <c r="AC8" s="625">
        <v>23758</v>
      </c>
      <c r="AD8" s="626">
        <v>0</v>
      </c>
      <c r="AE8" s="624">
        <v>725585.43530000001</v>
      </c>
      <c r="AF8" s="625">
        <v>4643.1436000000003</v>
      </c>
      <c r="AG8" s="625">
        <v>23758</v>
      </c>
      <c r="AH8" s="626">
        <v>0</v>
      </c>
    </row>
    <row r="9" spans="1:35" s="58" customFormat="1">
      <c r="A9" s="557"/>
      <c r="B9" s="61" t="s">
        <v>511</v>
      </c>
      <c r="C9" s="1001"/>
      <c r="D9" s="977"/>
      <c r="E9" s="786">
        <v>596500</v>
      </c>
      <c r="F9" s="621">
        <v>1895840.0211999998</v>
      </c>
      <c r="G9" s="621">
        <v>2545540.9145490993</v>
      </c>
      <c r="H9" s="622">
        <v>44378</v>
      </c>
      <c r="I9" s="623">
        <v>0.8</v>
      </c>
      <c r="J9" s="613">
        <v>0.45599999999999996</v>
      </c>
      <c r="K9" s="613">
        <v>0.1396</v>
      </c>
      <c r="L9" s="613">
        <v>0.32080000000000003</v>
      </c>
      <c r="M9" s="613">
        <v>8.359999999999998E-2</v>
      </c>
      <c r="N9" s="977"/>
      <c r="O9" s="973"/>
      <c r="P9" s="973"/>
      <c r="Q9" s="975"/>
      <c r="R9" s="977"/>
      <c r="S9" s="973"/>
      <c r="T9" s="973"/>
      <c r="U9" s="975"/>
      <c r="V9" s="624">
        <v>0</v>
      </c>
      <c r="W9" s="624">
        <v>0</v>
      </c>
      <c r="X9" s="624">
        <v>0</v>
      </c>
      <c r="Y9" s="624">
        <v>0</v>
      </c>
      <c r="Z9" s="624">
        <v>0</v>
      </c>
      <c r="AA9" s="624">
        <v>378930.21120000002</v>
      </c>
      <c r="AB9" s="625">
        <v>2424.54</v>
      </c>
      <c r="AC9" s="625">
        <v>11132</v>
      </c>
      <c r="AD9" s="626">
        <v>42500</v>
      </c>
      <c r="AE9" s="624">
        <v>493180.25689999998</v>
      </c>
      <c r="AF9" s="625">
        <v>2627.5735999999997</v>
      </c>
      <c r="AG9" s="625">
        <v>11132</v>
      </c>
      <c r="AH9" s="626">
        <v>48000</v>
      </c>
    </row>
    <row r="10" spans="1:35" s="58" customFormat="1">
      <c r="A10" s="557"/>
      <c r="B10" s="61" t="s">
        <v>512</v>
      </c>
      <c r="C10" s="1001"/>
      <c r="D10" s="1004">
        <v>1666667</v>
      </c>
      <c r="E10" s="785">
        <v>0</v>
      </c>
      <c r="F10" s="620">
        <v>348879.24525600998</v>
      </c>
      <c r="G10" s="621">
        <v>3409050.9362834706</v>
      </c>
      <c r="H10" s="622">
        <v>44166</v>
      </c>
      <c r="I10" s="623">
        <v>1</v>
      </c>
      <c r="J10" s="613">
        <v>0.44400000000000001</v>
      </c>
      <c r="K10" s="613">
        <v>0.155</v>
      </c>
      <c r="L10" s="613">
        <v>0.40100000000000002</v>
      </c>
      <c r="M10" s="613">
        <v>0</v>
      </c>
      <c r="N10" s="976">
        <v>0</v>
      </c>
      <c r="O10" s="972">
        <v>0</v>
      </c>
      <c r="P10" s="972">
        <v>0</v>
      </c>
      <c r="Q10" s="974">
        <v>0</v>
      </c>
      <c r="R10" s="976">
        <v>0</v>
      </c>
      <c r="S10" s="972">
        <v>0</v>
      </c>
      <c r="T10" s="972">
        <v>0</v>
      </c>
      <c r="U10" s="974">
        <v>0</v>
      </c>
      <c r="V10" s="624">
        <v>0</v>
      </c>
      <c r="W10" s="624">
        <v>28059</v>
      </c>
      <c r="X10" s="624">
        <v>0</v>
      </c>
      <c r="Y10" s="624">
        <v>0</v>
      </c>
      <c r="Z10" s="624">
        <v>0</v>
      </c>
      <c r="AA10" s="624">
        <v>258877.79454</v>
      </c>
      <c r="AB10" s="625">
        <v>3528.1439999999998</v>
      </c>
      <c r="AC10" s="625">
        <v>2560</v>
      </c>
      <c r="AD10" s="626">
        <v>0</v>
      </c>
      <c r="AE10" s="624">
        <v>549023.18718999997</v>
      </c>
      <c r="AF10" s="625">
        <v>3014.2636000000002</v>
      </c>
      <c r="AG10" s="625">
        <v>2560</v>
      </c>
      <c r="AH10" s="626">
        <v>0</v>
      </c>
    </row>
    <row r="11" spans="1:35" s="58" customFormat="1">
      <c r="A11" s="557"/>
      <c r="B11" s="61" t="s">
        <v>513</v>
      </c>
      <c r="C11" s="1001"/>
      <c r="D11" s="1005"/>
      <c r="E11" s="785">
        <v>0</v>
      </c>
      <c r="F11" s="787">
        <v>983491.50640107261</v>
      </c>
      <c r="G11" s="621">
        <v>8746903.3187967408</v>
      </c>
      <c r="H11" s="622">
        <v>44166</v>
      </c>
      <c r="I11" s="623">
        <v>0.8</v>
      </c>
      <c r="J11" s="613">
        <v>0.45599999999999996</v>
      </c>
      <c r="K11" s="613">
        <v>0.1396</v>
      </c>
      <c r="L11" s="613">
        <v>0.32080000000000003</v>
      </c>
      <c r="M11" s="613">
        <v>8.359999999999998E-2</v>
      </c>
      <c r="N11" s="977"/>
      <c r="O11" s="973"/>
      <c r="P11" s="973"/>
      <c r="Q11" s="975"/>
      <c r="R11" s="977"/>
      <c r="S11" s="973"/>
      <c r="T11" s="973"/>
      <c r="U11" s="975"/>
      <c r="V11" s="624">
        <v>0</v>
      </c>
      <c r="W11" s="624">
        <v>27266</v>
      </c>
      <c r="X11" s="624">
        <v>0</v>
      </c>
      <c r="Y11" s="624">
        <v>0</v>
      </c>
      <c r="Z11" s="624">
        <v>0</v>
      </c>
      <c r="AA11" s="624">
        <v>309521.22806000005</v>
      </c>
      <c r="AB11" s="625">
        <v>3690.4540000000002</v>
      </c>
      <c r="AC11" s="625">
        <v>4488</v>
      </c>
      <c r="AD11" s="626">
        <v>10000</v>
      </c>
      <c r="AE11" s="624">
        <v>1026672.51697</v>
      </c>
      <c r="AF11" s="625">
        <v>4834.6835999999994</v>
      </c>
      <c r="AG11" s="625">
        <v>5776</v>
      </c>
      <c r="AH11" s="626">
        <v>12500</v>
      </c>
    </row>
    <row r="12" spans="1:35" s="58" customFormat="1">
      <c r="A12" s="557"/>
      <c r="B12" s="61" t="s">
        <v>514</v>
      </c>
      <c r="C12" s="1002"/>
      <c r="D12" s="620">
        <v>3714408</v>
      </c>
      <c r="E12" s="610">
        <v>3847799</v>
      </c>
      <c r="F12" s="644">
        <v>1827419.39</v>
      </c>
      <c r="G12" s="620">
        <v>1827419.39</v>
      </c>
      <c r="H12" s="622">
        <v>43831</v>
      </c>
      <c r="I12" s="623">
        <v>0.8</v>
      </c>
      <c r="J12" s="978">
        <v>0.45599999999999996</v>
      </c>
      <c r="K12" s="978">
        <v>0.1396</v>
      </c>
      <c r="L12" s="978">
        <v>0.32080000000000003</v>
      </c>
      <c r="M12" s="978">
        <v>8.359999999999998E-2</v>
      </c>
      <c r="N12" s="624">
        <v>896909</v>
      </c>
      <c r="O12" s="625">
        <v>255108</v>
      </c>
      <c r="P12" s="625">
        <v>628938</v>
      </c>
      <c r="Q12" s="626">
        <v>287769</v>
      </c>
      <c r="R12" s="624">
        <v>2132520</v>
      </c>
      <c r="S12" s="625">
        <v>23474</v>
      </c>
      <c r="T12" s="625">
        <v>0</v>
      </c>
      <c r="U12" s="626">
        <v>0</v>
      </c>
      <c r="V12" s="624">
        <v>1452681</v>
      </c>
      <c r="W12" s="624">
        <v>1052057</v>
      </c>
      <c r="X12" s="624">
        <v>21625.086874040553</v>
      </c>
      <c r="Y12" s="624">
        <v>0</v>
      </c>
      <c r="Z12" s="624">
        <v>0</v>
      </c>
      <c r="AA12" s="624">
        <v>541052.96459999995</v>
      </c>
      <c r="AB12" s="625">
        <v>39561.760000000002</v>
      </c>
      <c r="AC12" s="625">
        <v>54324</v>
      </c>
      <c r="AD12" s="626">
        <v>2000</v>
      </c>
      <c r="AE12" s="624">
        <v>544228.29570000002</v>
      </c>
      <c r="AF12" s="625">
        <v>57180.876800000005</v>
      </c>
      <c r="AG12" s="625">
        <v>54324</v>
      </c>
      <c r="AH12" s="626">
        <v>2300</v>
      </c>
    </row>
    <row r="13" spans="1:35" s="58" customFormat="1">
      <c r="A13" s="557"/>
      <c r="B13" s="61" t="s">
        <v>515</v>
      </c>
      <c r="C13" s="1002"/>
      <c r="D13" s="620">
        <v>5998421</v>
      </c>
      <c r="E13" s="621">
        <v>5795123</v>
      </c>
      <c r="F13" s="644">
        <v>5998421.4199999999</v>
      </c>
      <c r="G13" s="620">
        <v>5998421.4199999999</v>
      </c>
      <c r="H13" s="622">
        <v>43831</v>
      </c>
      <c r="I13" s="623">
        <v>0.8</v>
      </c>
      <c r="J13" s="979">
        <v>0.45599999999999996</v>
      </c>
      <c r="K13" s="979">
        <v>0.1396</v>
      </c>
      <c r="L13" s="979">
        <v>0.32080000000000003</v>
      </c>
      <c r="M13" s="979">
        <v>8.359999999999998E-2</v>
      </c>
      <c r="N13" s="624">
        <v>3535596</v>
      </c>
      <c r="O13" s="625">
        <v>1014221</v>
      </c>
      <c r="P13" s="625">
        <v>2518355</v>
      </c>
      <c r="Q13" s="626">
        <v>501468</v>
      </c>
      <c r="R13" s="624">
        <v>1109067</v>
      </c>
      <c r="S13" s="625">
        <v>35211</v>
      </c>
      <c r="T13" s="625">
        <v>0</v>
      </c>
      <c r="U13" s="626">
        <v>0</v>
      </c>
      <c r="V13" s="624">
        <v>2855322</v>
      </c>
      <c r="W13" s="624">
        <v>1089047</v>
      </c>
      <c r="X13" s="624">
        <v>28918.24823517555</v>
      </c>
      <c r="Y13" s="624">
        <v>0</v>
      </c>
      <c r="Z13" s="624">
        <v>0</v>
      </c>
      <c r="AA13" s="624">
        <v>1656823.09</v>
      </c>
      <c r="AB13" s="625">
        <v>48938.659999999996</v>
      </c>
      <c r="AC13" s="625">
        <v>106043</v>
      </c>
      <c r="AD13" s="626">
        <v>2000</v>
      </c>
      <c r="AE13" s="624">
        <v>2504911.3459999999</v>
      </c>
      <c r="AF13" s="625">
        <v>66711.805599999992</v>
      </c>
      <c r="AG13" s="625">
        <v>106043</v>
      </c>
      <c r="AH13" s="626">
        <v>2300</v>
      </c>
    </row>
    <row r="14" spans="1:35" s="58" customFormat="1">
      <c r="A14" s="557"/>
      <c r="B14" s="61" t="s">
        <v>516</v>
      </c>
      <c r="C14" s="1002"/>
      <c r="D14" s="620">
        <v>3442171</v>
      </c>
      <c r="E14" s="621">
        <v>3512080</v>
      </c>
      <c r="F14" s="644">
        <v>5329159.5599999996</v>
      </c>
      <c r="G14" s="620">
        <v>5329159.5599999996</v>
      </c>
      <c r="H14" s="622">
        <v>43831</v>
      </c>
      <c r="I14" s="623">
        <v>0.8</v>
      </c>
      <c r="J14" s="980">
        <v>0.45599999999999996</v>
      </c>
      <c r="K14" s="980">
        <v>0.1396</v>
      </c>
      <c r="L14" s="980">
        <v>0.32080000000000003</v>
      </c>
      <c r="M14" s="980">
        <v>8.359999999999998E-2</v>
      </c>
      <c r="N14" s="624">
        <v>1992822</v>
      </c>
      <c r="O14" s="625">
        <v>567109</v>
      </c>
      <c r="P14" s="625">
        <v>1398747</v>
      </c>
      <c r="Q14" s="626">
        <v>310524</v>
      </c>
      <c r="R14" s="624">
        <v>189864</v>
      </c>
      <c r="S14" s="625">
        <v>20540</v>
      </c>
      <c r="T14" s="625">
        <v>0</v>
      </c>
      <c r="U14" s="626">
        <v>0</v>
      </c>
      <c r="V14" s="624">
        <v>3272165</v>
      </c>
      <c r="W14" s="624">
        <v>120533</v>
      </c>
      <c r="X14" s="624">
        <v>21083.353109753702</v>
      </c>
      <c r="Y14" s="624">
        <v>0</v>
      </c>
      <c r="Z14" s="624">
        <v>0</v>
      </c>
      <c r="AA14" s="624">
        <v>597326.57909999997</v>
      </c>
      <c r="AB14" s="625">
        <v>39377.659999999996</v>
      </c>
      <c r="AC14" s="625">
        <v>65371</v>
      </c>
      <c r="AD14" s="626">
        <v>2000</v>
      </c>
      <c r="AE14" s="624">
        <v>596202.69220000005</v>
      </c>
      <c r="AF14" s="625">
        <v>57017.996800000001</v>
      </c>
      <c r="AG14" s="625">
        <v>65371</v>
      </c>
      <c r="AH14" s="626">
        <v>2300</v>
      </c>
    </row>
    <row r="15" spans="1:35" s="58" customFormat="1" ht="31.5">
      <c r="A15" s="557"/>
      <c r="B15" s="61" t="s">
        <v>517</v>
      </c>
      <c r="C15" s="1002"/>
      <c r="D15" s="620">
        <v>0</v>
      </c>
      <c r="E15" s="621">
        <v>120000</v>
      </c>
      <c r="F15" s="610">
        <v>1490351.43</v>
      </c>
      <c r="G15" s="621">
        <v>4230308.92</v>
      </c>
      <c r="H15" s="622">
        <v>44317</v>
      </c>
      <c r="I15" s="623">
        <v>0.8</v>
      </c>
      <c r="J15" s="613">
        <v>0.45599999999999996</v>
      </c>
      <c r="K15" s="613">
        <v>0.1396</v>
      </c>
      <c r="L15" s="613">
        <v>0.32080000000000003</v>
      </c>
      <c r="M15" s="613">
        <v>8.359999999999998E-2</v>
      </c>
      <c r="N15" s="624">
        <v>0</v>
      </c>
      <c r="O15" s="625">
        <v>0</v>
      </c>
      <c r="P15" s="625">
        <v>0</v>
      </c>
      <c r="Q15" s="626">
        <v>0</v>
      </c>
      <c r="R15" s="624">
        <v>0</v>
      </c>
      <c r="S15" s="625">
        <v>0</v>
      </c>
      <c r="T15" s="625">
        <v>0</v>
      </c>
      <c r="U15" s="626">
        <v>0</v>
      </c>
      <c r="V15" s="624">
        <v>0</v>
      </c>
      <c r="W15" s="624">
        <v>0</v>
      </c>
      <c r="X15" s="624">
        <v>0</v>
      </c>
      <c r="Y15" s="624">
        <v>0</v>
      </c>
      <c r="Z15" s="624">
        <v>0</v>
      </c>
      <c r="AA15" s="624">
        <v>405358.34700000001</v>
      </c>
      <c r="AB15" s="625">
        <v>3088.2000000000003</v>
      </c>
      <c r="AC15" s="625">
        <v>8751</v>
      </c>
      <c r="AD15" s="626">
        <v>14500</v>
      </c>
      <c r="AE15" s="624">
        <v>748491.17209999997</v>
      </c>
      <c r="AF15" s="625">
        <v>3178.1071999999999</v>
      </c>
      <c r="AG15" s="625">
        <v>8751</v>
      </c>
      <c r="AH15" s="626">
        <v>17500</v>
      </c>
    </row>
    <row r="16" spans="1:35" s="58" customFormat="1" ht="16.149999999999999" thickBot="1">
      <c r="A16" s="557"/>
      <c r="B16" s="62" t="s">
        <v>518</v>
      </c>
      <c r="C16" s="1003"/>
      <c r="D16" s="627">
        <v>0</v>
      </c>
      <c r="E16" s="610">
        <v>85000</v>
      </c>
      <c r="F16" s="628">
        <v>1000000</v>
      </c>
      <c r="G16" s="629">
        <v>1000000</v>
      </c>
      <c r="H16" s="630">
        <v>44409</v>
      </c>
      <c r="I16" s="631">
        <v>0.8</v>
      </c>
      <c r="J16" s="632">
        <v>0.45599999999999996</v>
      </c>
      <c r="K16" s="632">
        <v>0.1396</v>
      </c>
      <c r="L16" s="632">
        <v>0.32080000000000003</v>
      </c>
      <c r="M16" s="789">
        <v>8.359999999999998E-2</v>
      </c>
      <c r="N16" s="633">
        <v>0</v>
      </c>
      <c r="O16" s="634">
        <v>0</v>
      </c>
      <c r="P16" s="634">
        <v>0</v>
      </c>
      <c r="Q16" s="635">
        <v>0</v>
      </c>
      <c r="R16" s="633">
        <v>0</v>
      </c>
      <c r="S16" s="634">
        <v>0</v>
      </c>
      <c r="T16" s="634">
        <v>0</v>
      </c>
      <c r="U16" s="635">
        <v>0</v>
      </c>
      <c r="V16" s="633">
        <v>21500</v>
      </c>
      <c r="W16" s="633">
        <v>4005</v>
      </c>
      <c r="X16" s="633">
        <v>0</v>
      </c>
      <c r="Y16" s="633">
        <v>0</v>
      </c>
      <c r="Z16" s="633">
        <v>0</v>
      </c>
      <c r="AA16" s="633">
        <v>167641.7879</v>
      </c>
      <c r="AB16" s="634">
        <v>2883.35</v>
      </c>
      <c r="AC16" s="634">
        <v>5872</v>
      </c>
      <c r="AD16" s="635">
        <v>14500</v>
      </c>
      <c r="AE16" s="633">
        <v>170745.49840000001</v>
      </c>
      <c r="AF16" s="634">
        <v>2900.1968000000002</v>
      </c>
      <c r="AG16" s="634">
        <v>5872</v>
      </c>
      <c r="AH16" s="635">
        <v>17500</v>
      </c>
    </row>
    <row r="17" spans="1:34" s="58" customFormat="1">
      <c r="A17" s="557"/>
      <c r="B17" s="59" t="s">
        <v>519</v>
      </c>
      <c r="C17" s="1000" t="s">
        <v>506</v>
      </c>
      <c r="D17" s="609">
        <v>0</v>
      </c>
      <c r="E17" s="636">
        <v>0</v>
      </c>
      <c r="F17" s="637">
        <v>1988742</v>
      </c>
      <c r="G17" s="610">
        <v>6135311</v>
      </c>
      <c r="H17" s="611">
        <v>44652</v>
      </c>
      <c r="I17" s="788">
        <v>0.8</v>
      </c>
      <c r="J17" s="613">
        <v>0.45599999999999996</v>
      </c>
      <c r="K17" s="613">
        <v>0.1396</v>
      </c>
      <c r="L17" s="613">
        <v>0.32080000000000003</v>
      </c>
      <c r="M17" s="613">
        <v>8.359999999999998E-2</v>
      </c>
      <c r="N17" s="617">
        <v>0</v>
      </c>
      <c r="O17" s="618">
        <v>0</v>
      </c>
      <c r="P17" s="618">
        <v>0</v>
      </c>
      <c r="Q17" s="619">
        <v>0</v>
      </c>
      <c r="R17" s="617">
        <v>0</v>
      </c>
      <c r="S17" s="618">
        <v>0</v>
      </c>
      <c r="T17" s="618">
        <v>0</v>
      </c>
      <c r="U17" s="619">
        <v>0</v>
      </c>
      <c r="V17" s="617">
        <v>0</v>
      </c>
      <c r="W17" s="617">
        <v>0</v>
      </c>
      <c r="X17" s="617">
        <v>0</v>
      </c>
      <c r="Y17" s="617">
        <v>0</v>
      </c>
      <c r="Z17" s="617">
        <v>0</v>
      </c>
      <c r="AA17" s="617">
        <v>325525.72230000002</v>
      </c>
      <c r="AB17" s="618">
        <v>3950.6499999999996</v>
      </c>
      <c r="AC17" s="618">
        <v>36113</v>
      </c>
      <c r="AD17" s="619">
        <v>15000</v>
      </c>
      <c r="AE17" s="617">
        <v>402588.05129999999</v>
      </c>
      <c r="AF17" s="618">
        <v>5453.8572000000004</v>
      </c>
      <c r="AG17" s="618">
        <v>36113</v>
      </c>
      <c r="AH17" s="619">
        <v>18000</v>
      </c>
    </row>
    <row r="18" spans="1:34" s="58" customFormat="1">
      <c r="A18" s="557"/>
      <c r="B18" s="61" t="s">
        <v>520</v>
      </c>
      <c r="C18" s="1002"/>
      <c r="D18" s="620">
        <v>0</v>
      </c>
      <c r="E18" s="621">
        <v>7487999.9999503121</v>
      </c>
      <c r="F18" s="621">
        <v>13737599.9998812</v>
      </c>
      <c r="G18" s="621">
        <v>14042879.999944411</v>
      </c>
      <c r="H18" s="622">
        <v>44075</v>
      </c>
      <c r="I18" s="623">
        <v>1</v>
      </c>
      <c r="J18" s="613">
        <v>0.44400000000000001</v>
      </c>
      <c r="K18" s="613">
        <v>0.155</v>
      </c>
      <c r="L18" s="613">
        <v>0.40100000000000002</v>
      </c>
      <c r="M18" s="613">
        <v>0</v>
      </c>
      <c r="N18" s="624">
        <v>0</v>
      </c>
      <c r="O18" s="625">
        <v>0</v>
      </c>
      <c r="P18" s="625">
        <v>0</v>
      </c>
      <c r="Q18" s="626">
        <v>0</v>
      </c>
      <c r="R18" s="624">
        <v>0</v>
      </c>
      <c r="S18" s="625">
        <v>0</v>
      </c>
      <c r="T18" s="625">
        <v>0</v>
      </c>
      <c r="U18" s="626">
        <v>0</v>
      </c>
      <c r="V18" s="624">
        <v>0</v>
      </c>
      <c r="W18" s="624">
        <v>0</v>
      </c>
      <c r="X18" s="624">
        <v>0</v>
      </c>
      <c r="Y18" s="624">
        <v>0</v>
      </c>
      <c r="Z18" s="624">
        <v>0</v>
      </c>
      <c r="AA18" s="624">
        <v>381996.4584</v>
      </c>
      <c r="AB18" s="625">
        <v>16695.080000000002</v>
      </c>
      <c r="AC18" s="625">
        <v>291508</v>
      </c>
      <c r="AD18" s="626">
        <v>0</v>
      </c>
      <c r="AE18" s="624">
        <v>411088.51409999997</v>
      </c>
      <c r="AF18" s="625">
        <v>14847.735999999999</v>
      </c>
      <c r="AG18" s="625">
        <v>291508</v>
      </c>
      <c r="AH18" s="626">
        <v>0</v>
      </c>
    </row>
    <row r="19" spans="1:34" s="58" customFormat="1">
      <c r="A19" s="557"/>
      <c r="B19" s="61" t="s">
        <v>521</v>
      </c>
      <c r="C19" s="1002"/>
      <c r="D19" s="620">
        <v>0</v>
      </c>
      <c r="E19" s="621">
        <v>0</v>
      </c>
      <c r="F19" s="621">
        <v>14857972.300000001</v>
      </c>
      <c r="G19" s="621">
        <v>18889143.82</v>
      </c>
      <c r="H19" s="622">
        <v>44409</v>
      </c>
      <c r="I19" s="623">
        <v>1</v>
      </c>
      <c r="J19" s="613">
        <v>0.44400000000000001</v>
      </c>
      <c r="K19" s="613">
        <v>0.155</v>
      </c>
      <c r="L19" s="613">
        <v>0.40100000000000002</v>
      </c>
      <c r="M19" s="613">
        <v>0</v>
      </c>
      <c r="N19" s="624">
        <v>0</v>
      </c>
      <c r="O19" s="625">
        <v>0</v>
      </c>
      <c r="P19" s="625">
        <v>0</v>
      </c>
      <c r="Q19" s="626">
        <v>0</v>
      </c>
      <c r="R19" s="624">
        <v>0</v>
      </c>
      <c r="S19" s="625">
        <v>0</v>
      </c>
      <c r="T19" s="625">
        <v>0</v>
      </c>
      <c r="U19" s="626">
        <v>0</v>
      </c>
      <c r="V19" s="624">
        <v>0</v>
      </c>
      <c r="W19" s="624">
        <v>0</v>
      </c>
      <c r="X19" s="624">
        <v>0</v>
      </c>
      <c r="Y19" s="624">
        <v>0</v>
      </c>
      <c r="Z19" s="624">
        <v>0</v>
      </c>
      <c r="AA19" s="624">
        <v>346396.39409999998</v>
      </c>
      <c r="AB19" s="625">
        <v>167639.30200000003</v>
      </c>
      <c r="AC19" s="625">
        <v>337247.93734</v>
      </c>
      <c r="AD19" s="626">
        <v>0</v>
      </c>
      <c r="AE19" s="624">
        <v>391569.45899999997</v>
      </c>
      <c r="AF19" s="625">
        <v>220560.5386</v>
      </c>
      <c r="AG19" s="625">
        <v>337247.93734</v>
      </c>
      <c r="AH19" s="626">
        <v>0</v>
      </c>
    </row>
    <row r="20" spans="1:34" s="58" customFormat="1" ht="16.149999999999999" thickBot="1">
      <c r="A20" s="557"/>
      <c r="B20" s="62" t="s">
        <v>522</v>
      </c>
      <c r="C20" s="1003"/>
      <c r="D20" s="627">
        <v>0</v>
      </c>
      <c r="E20" s="628">
        <v>0</v>
      </c>
      <c r="F20" s="628">
        <v>1988742</v>
      </c>
      <c r="G20" s="628">
        <v>6135311</v>
      </c>
      <c r="H20" s="630">
        <v>44593</v>
      </c>
      <c r="I20" s="631">
        <v>0.8</v>
      </c>
      <c r="J20" s="632">
        <v>0.45599999999999996</v>
      </c>
      <c r="K20" s="632">
        <v>0.1396</v>
      </c>
      <c r="L20" s="632">
        <v>0.32080000000000003</v>
      </c>
      <c r="M20" s="789">
        <v>8.359999999999998E-2</v>
      </c>
      <c r="N20" s="633">
        <v>0</v>
      </c>
      <c r="O20" s="634">
        <v>0</v>
      </c>
      <c r="P20" s="634">
        <v>0</v>
      </c>
      <c r="Q20" s="635">
        <v>0</v>
      </c>
      <c r="R20" s="633">
        <v>0</v>
      </c>
      <c r="S20" s="634">
        <v>0</v>
      </c>
      <c r="T20" s="634">
        <v>0</v>
      </c>
      <c r="U20" s="635">
        <v>0</v>
      </c>
      <c r="V20" s="633">
        <v>0</v>
      </c>
      <c r="W20" s="633">
        <v>0</v>
      </c>
      <c r="X20" s="633">
        <v>0</v>
      </c>
      <c r="Y20" s="633">
        <v>0</v>
      </c>
      <c r="Z20" s="633">
        <v>0</v>
      </c>
      <c r="AA20" s="633">
        <v>336778.16960000002</v>
      </c>
      <c r="AB20" s="634">
        <v>3952.4199999999996</v>
      </c>
      <c r="AC20" s="634">
        <v>36114</v>
      </c>
      <c r="AD20" s="635">
        <v>15000</v>
      </c>
      <c r="AE20" s="633">
        <v>414236.58470000001</v>
      </c>
      <c r="AF20" s="634">
        <v>5453.8572000000004</v>
      </c>
      <c r="AG20" s="634">
        <v>36114</v>
      </c>
      <c r="AH20" s="635">
        <v>18000</v>
      </c>
    </row>
    <row r="21" spans="1:34" s="58" customFormat="1">
      <c r="A21" s="557"/>
      <c r="B21" s="59" t="s">
        <v>523</v>
      </c>
      <c r="C21" s="1000" t="s">
        <v>507</v>
      </c>
      <c r="D21" s="609">
        <v>0</v>
      </c>
      <c r="E21" s="636">
        <v>144325</v>
      </c>
      <c r="F21" s="610">
        <v>2053992</v>
      </c>
      <c r="G21" s="610">
        <v>4339776.0000000009</v>
      </c>
      <c r="H21" s="611">
        <v>44348</v>
      </c>
      <c r="I21" s="638">
        <v>0</v>
      </c>
      <c r="J21" s="613">
        <v>0.504</v>
      </c>
      <c r="K21" s="613">
        <v>7.8E-2</v>
      </c>
      <c r="L21" s="613">
        <v>0</v>
      </c>
      <c r="M21" s="613">
        <v>0.41799999999999998</v>
      </c>
      <c r="N21" s="617">
        <v>0</v>
      </c>
      <c r="O21" s="618">
        <v>0</v>
      </c>
      <c r="P21" s="618">
        <v>0</v>
      </c>
      <c r="Q21" s="619">
        <v>0</v>
      </c>
      <c r="R21" s="617">
        <v>0</v>
      </c>
      <c r="S21" s="618">
        <v>0</v>
      </c>
      <c r="T21" s="618">
        <v>0</v>
      </c>
      <c r="U21" s="619">
        <v>0</v>
      </c>
      <c r="V21" s="617">
        <v>0</v>
      </c>
      <c r="W21" s="617">
        <v>0</v>
      </c>
      <c r="X21" s="617">
        <v>0</v>
      </c>
      <c r="Y21" s="617">
        <v>0</v>
      </c>
      <c r="Z21" s="617">
        <v>0</v>
      </c>
      <c r="AA21" s="617">
        <v>341833.39409999998</v>
      </c>
      <c r="AB21" s="618">
        <v>15811.558000000001</v>
      </c>
      <c r="AC21" s="618">
        <v>0</v>
      </c>
      <c r="AD21" s="619">
        <v>310738</v>
      </c>
      <c r="AE21" s="617">
        <v>387006.45899999997</v>
      </c>
      <c r="AF21" s="618">
        <v>20641.501700000001</v>
      </c>
      <c r="AG21" s="618">
        <v>0</v>
      </c>
      <c r="AH21" s="619">
        <v>320933</v>
      </c>
    </row>
    <row r="22" spans="1:34" s="58" customFormat="1">
      <c r="A22" s="557"/>
      <c r="B22" s="61" t="s">
        <v>524</v>
      </c>
      <c r="C22" s="1002"/>
      <c r="D22" s="620">
        <v>0</v>
      </c>
      <c r="E22" s="621">
        <v>9862775.5620900001</v>
      </c>
      <c r="F22" s="621">
        <v>15333260.084340001</v>
      </c>
      <c r="G22" s="621">
        <v>18343224.52217</v>
      </c>
      <c r="H22" s="622">
        <v>44166</v>
      </c>
      <c r="I22" s="623">
        <v>0.4</v>
      </c>
      <c r="J22" s="613">
        <v>0.48</v>
      </c>
      <c r="K22" s="613">
        <v>0.10880000000000001</v>
      </c>
      <c r="L22" s="613">
        <v>0.16040000000000001</v>
      </c>
      <c r="M22" s="613">
        <v>0.25079999999999997</v>
      </c>
      <c r="N22" s="624">
        <v>0</v>
      </c>
      <c r="O22" s="625">
        <v>0</v>
      </c>
      <c r="P22" s="625">
        <v>0</v>
      </c>
      <c r="Q22" s="626">
        <v>0</v>
      </c>
      <c r="R22" s="624">
        <v>0</v>
      </c>
      <c r="S22" s="625">
        <v>0</v>
      </c>
      <c r="T22" s="625">
        <v>0</v>
      </c>
      <c r="U22" s="626">
        <v>0</v>
      </c>
      <c r="V22" s="624">
        <v>1426644</v>
      </c>
      <c r="W22" s="624">
        <v>0</v>
      </c>
      <c r="X22" s="624">
        <v>0</v>
      </c>
      <c r="Y22" s="624">
        <v>0</v>
      </c>
      <c r="Z22" s="624">
        <v>0</v>
      </c>
      <c r="AA22" s="624">
        <v>569189.18449999997</v>
      </c>
      <c r="AB22" s="625">
        <v>10157.06</v>
      </c>
      <c r="AC22" s="625">
        <v>45019</v>
      </c>
      <c r="AD22" s="626">
        <v>349768</v>
      </c>
      <c r="AE22" s="624">
        <v>638207.16689999995</v>
      </c>
      <c r="AF22" s="625">
        <v>10588.970799999999</v>
      </c>
      <c r="AG22" s="625">
        <v>45019</v>
      </c>
      <c r="AH22" s="626">
        <v>361868</v>
      </c>
    </row>
    <row r="23" spans="1:34" s="58" customFormat="1" ht="16.149999999999999" thickBot="1">
      <c r="A23" s="557"/>
      <c r="B23" s="62" t="s">
        <v>525</v>
      </c>
      <c r="C23" s="1003"/>
      <c r="D23" s="627">
        <v>0</v>
      </c>
      <c r="E23" s="628">
        <v>7324277.3200000022</v>
      </c>
      <c r="F23" s="639">
        <v>14690332.619999999</v>
      </c>
      <c r="G23" s="639">
        <v>17252452.062349994</v>
      </c>
      <c r="H23" s="622">
        <v>44166</v>
      </c>
      <c r="I23" s="631">
        <v>0.4</v>
      </c>
      <c r="J23" s="632">
        <v>0.48</v>
      </c>
      <c r="K23" s="632">
        <v>0.10880000000000001</v>
      </c>
      <c r="L23" s="632">
        <v>0.16040000000000001</v>
      </c>
      <c r="M23" s="789">
        <v>0.25079999999999997</v>
      </c>
      <c r="N23" s="633">
        <v>0</v>
      </c>
      <c r="O23" s="634">
        <v>0</v>
      </c>
      <c r="P23" s="634">
        <v>0</v>
      </c>
      <c r="Q23" s="635">
        <v>0</v>
      </c>
      <c r="R23" s="633">
        <v>0</v>
      </c>
      <c r="S23" s="634">
        <v>0</v>
      </c>
      <c r="T23" s="634">
        <v>0</v>
      </c>
      <c r="U23" s="635">
        <v>0</v>
      </c>
      <c r="V23" s="633">
        <v>468574</v>
      </c>
      <c r="W23" s="633">
        <v>0</v>
      </c>
      <c r="X23" s="633">
        <v>0</v>
      </c>
      <c r="Y23" s="633">
        <v>0</v>
      </c>
      <c r="Z23" s="633">
        <v>895.83</v>
      </c>
      <c r="AA23" s="633">
        <v>500619.9816</v>
      </c>
      <c r="AB23" s="634">
        <v>8134.4059999999999</v>
      </c>
      <c r="AC23" s="634">
        <v>43131</v>
      </c>
      <c r="AD23" s="635">
        <v>329239</v>
      </c>
      <c r="AE23" s="633">
        <v>563974.36419999995</v>
      </c>
      <c r="AF23" s="634">
        <v>9039.3172000000013</v>
      </c>
      <c r="AG23" s="634">
        <v>43131</v>
      </c>
      <c r="AH23" s="635">
        <v>341941.66</v>
      </c>
    </row>
    <row r="24" spans="1:34" s="58" customFormat="1">
      <c r="A24" s="557"/>
      <c r="B24" s="59" t="s">
        <v>526</v>
      </c>
      <c r="C24" s="1000" t="s">
        <v>505</v>
      </c>
      <c r="D24" s="640">
        <v>0</v>
      </c>
      <c r="E24" s="641">
        <v>0</v>
      </c>
      <c r="F24" s="618">
        <v>0</v>
      </c>
      <c r="G24" s="618">
        <v>6900000</v>
      </c>
      <c r="H24" s="642">
        <v>44774</v>
      </c>
      <c r="I24" s="638">
        <v>0.8</v>
      </c>
      <c r="J24" s="613">
        <v>0.45599999999999996</v>
      </c>
      <c r="K24" s="613">
        <v>0.1396</v>
      </c>
      <c r="L24" s="613">
        <v>0.32080000000000003</v>
      </c>
      <c r="M24" s="613">
        <v>8.359999999999998E-2</v>
      </c>
      <c r="N24" s="617">
        <v>0</v>
      </c>
      <c r="O24" s="618">
        <v>0</v>
      </c>
      <c r="P24" s="618">
        <v>0</v>
      </c>
      <c r="Q24" s="619">
        <v>0</v>
      </c>
      <c r="R24" s="617">
        <v>0</v>
      </c>
      <c r="S24" s="618">
        <v>0</v>
      </c>
      <c r="T24" s="618">
        <v>0</v>
      </c>
      <c r="U24" s="619">
        <v>0</v>
      </c>
      <c r="V24" s="617">
        <v>0</v>
      </c>
      <c r="W24" s="617">
        <v>0</v>
      </c>
      <c r="X24" s="617">
        <v>0</v>
      </c>
      <c r="Y24" s="617">
        <v>0</v>
      </c>
      <c r="Z24" s="617">
        <v>0</v>
      </c>
      <c r="AA24" s="617">
        <v>0</v>
      </c>
      <c r="AB24" s="618">
        <v>0</v>
      </c>
      <c r="AC24" s="618">
        <v>0</v>
      </c>
      <c r="AD24" s="619">
        <v>0</v>
      </c>
      <c r="AE24" s="617">
        <v>288365.3187</v>
      </c>
      <c r="AF24" s="618">
        <v>616494.85320000001</v>
      </c>
      <c r="AG24" s="618">
        <v>0</v>
      </c>
      <c r="AH24" s="619">
        <v>20000</v>
      </c>
    </row>
    <row r="25" spans="1:34" s="58" customFormat="1">
      <c r="A25" s="557"/>
      <c r="B25" s="61" t="s">
        <v>527</v>
      </c>
      <c r="C25" s="1002"/>
      <c r="D25" s="643">
        <v>0</v>
      </c>
      <c r="E25" s="644">
        <v>0</v>
      </c>
      <c r="F25" s="625">
        <v>14735004</v>
      </c>
      <c r="G25" s="625">
        <v>15261637</v>
      </c>
      <c r="H25" s="622">
        <v>44531</v>
      </c>
      <c r="I25" s="623">
        <v>0.8</v>
      </c>
      <c r="J25" s="613">
        <v>0.45599999999999996</v>
      </c>
      <c r="K25" s="613">
        <v>0.1396</v>
      </c>
      <c r="L25" s="613">
        <v>0.32080000000000003</v>
      </c>
      <c r="M25" s="613">
        <v>8.359999999999998E-2</v>
      </c>
      <c r="N25" s="624">
        <v>0</v>
      </c>
      <c r="O25" s="625">
        <v>0</v>
      </c>
      <c r="P25" s="625">
        <v>0</v>
      </c>
      <c r="Q25" s="626">
        <v>0</v>
      </c>
      <c r="R25" s="624">
        <v>0</v>
      </c>
      <c r="S25" s="625">
        <v>0</v>
      </c>
      <c r="T25" s="625">
        <v>0</v>
      </c>
      <c r="U25" s="626">
        <v>0</v>
      </c>
      <c r="V25" s="624">
        <v>0</v>
      </c>
      <c r="W25" s="624">
        <v>0</v>
      </c>
      <c r="X25" s="624">
        <v>0</v>
      </c>
      <c r="Y25" s="624">
        <v>0</v>
      </c>
      <c r="Z25" s="624">
        <v>0</v>
      </c>
      <c r="AA25" s="624">
        <v>421560.74</v>
      </c>
      <c r="AB25" s="625">
        <v>1357881.5499999998</v>
      </c>
      <c r="AC25" s="625">
        <v>86524</v>
      </c>
      <c r="AD25" s="626">
        <v>20000</v>
      </c>
      <c r="AE25" s="624">
        <v>465031.45899999997</v>
      </c>
      <c r="AF25" s="625">
        <v>1367330.254</v>
      </c>
      <c r="AG25" s="625">
        <v>86524</v>
      </c>
      <c r="AH25" s="626">
        <v>23000</v>
      </c>
    </row>
    <row r="26" spans="1:34" s="58" customFormat="1" ht="16.149999999999999" thickBot="1">
      <c r="A26" s="557"/>
      <c r="B26" s="62" t="s">
        <v>528</v>
      </c>
      <c r="C26" s="1003"/>
      <c r="D26" s="645">
        <v>0</v>
      </c>
      <c r="E26" s="629">
        <v>10195515.890000001</v>
      </c>
      <c r="F26" s="634">
        <v>13097045</v>
      </c>
      <c r="G26" s="634">
        <v>13681748</v>
      </c>
      <c r="H26" s="630">
        <v>44105</v>
      </c>
      <c r="I26" s="631">
        <v>0.8</v>
      </c>
      <c r="J26" s="613">
        <v>0.45599999999999996</v>
      </c>
      <c r="K26" s="613">
        <v>0.1396</v>
      </c>
      <c r="L26" s="613">
        <v>0.32080000000000003</v>
      </c>
      <c r="M26" s="613">
        <v>8.359999999999998E-2</v>
      </c>
      <c r="N26" s="633">
        <v>0</v>
      </c>
      <c r="O26" s="634">
        <v>0</v>
      </c>
      <c r="P26" s="634">
        <v>0</v>
      </c>
      <c r="Q26" s="635">
        <v>0</v>
      </c>
      <c r="R26" s="633">
        <v>0</v>
      </c>
      <c r="S26" s="634">
        <v>0</v>
      </c>
      <c r="T26" s="634">
        <v>0</v>
      </c>
      <c r="U26" s="635">
        <v>0</v>
      </c>
      <c r="V26" s="633">
        <v>1745040.9999999998</v>
      </c>
      <c r="W26" s="633">
        <v>0</v>
      </c>
      <c r="X26" s="633">
        <v>179795.92169781134</v>
      </c>
      <c r="Y26" s="633">
        <v>0</v>
      </c>
      <c r="Z26" s="633">
        <v>0</v>
      </c>
      <c r="AA26" s="633">
        <v>483078.04070000001</v>
      </c>
      <c r="AB26" s="634">
        <v>1105384.46</v>
      </c>
      <c r="AC26" s="634">
        <v>76906</v>
      </c>
      <c r="AD26" s="635">
        <v>20000</v>
      </c>
      <c r="AE26" s="633">
        <v>507300.87890000001</v>
      </c>
      <c r="AF26" s="634">
        <v>1009269.6472</v>
      </c>
      <c r="AG26" s="634">
        <v>76906</v>
      </c>
      <c r="AH26" s="635">
        <v>23000</v>
      </c>
    </row>
    <row r="27" spans="1:34" s="64" customFormat="1" ht="16.149999999999999" thickBot="1">
      <c r="A27" s="557"/>
      <c r="B27" s="63" t="s">
        <v>529</v>
      </c>
      <c r="C27" s="559"/>
      <c r="D27" s="558">
        <f>SUM(D7:D26)</f>
        <v>15821667</v>
      </c>
      <c r="E27" s="566">
        <f t="shared" ref="E27:G27" si="0">SUM(E7:E26)</f>
        <v>50017655.772040315</v>
      </c>
      <c r="F27" s="567">
        <f t="shared" si="0"/>
        <v>116349046.72642554</v>
      </c>
      <c r="G27" s="567">
        <f t="shared" si="0"/>
        <v>162719111.88712949</v>
      </c>
      <c r="H27" s="560"/>
      <c r="I27" s="561"/>
      <c r="J27" s="562"/>
      <c r="K27" s="563"/>
      <c r="L27" s="564"/>
      <c r="M27" s="565"/>
      <c r="N27" s="558">
        <f t="shared" ref="N27:AH27" si="1">SUM(N7:N26)</f>
        <v>6425327</v>
      </c>
      <c r="O27" s="566">
        <f t="shared" si="1"/>
        <v>1836438</v>
      </c>
      <c r="P27" s="566">
        <f t="shared" si="1"/>
        <v>4546040</v>
      </c>
      <c r="Q27" s="568">
        <f t="shared" si="1"/>
        <v>1099761</v>
      </c>
      <c r="R27" s="558">
        <f t="shared" si="1"/>
        <v>3431451</v>
      </c>
      <c r="S27" s="566">
        <f t="shared" si="1"/>
        <v>79225</v>
      </c>
      <c r="T27" s="566">
        <f t="shared" si="1"/>
        <v>0</v>
      </c>
      <c r="U27" s="568">
        <f t="shared" si="1"/>
        <v>0</v>
      </c>
      <c r="V27" s="558">
        <f t="shared" si="1"/>
        <v>11268627</v>
      </c>
      <c r="W27" s="558">
        <f t="shared" si="1"/>
        <v>2321982</v>
      </c>
      <c r="X27" s="558">
        <f t="shared" si="1"/>
        <v>251422.60991678113</v>
      </c>
      <c r="Y27" s="558">
        <f t="shared" si="1"/>
        <v>0</v>
      </c>
      <c r="Z27" s="558">
        <f t="shared" si="1"/>
        <v>895.83</v>
      </c>
      <c r="AA27" s="558">
        <f t="shared" si="1"/>
        <v>8641254.8115999997</v>
      </c>
      <c r="AB27" s="566">
        <f t="shared" si="1"/>
        <v>2839535.264</v>
      </c>
      <c r="AC27" s="566">
        <f t="shared" si="1"/>
        <v>1245173.9373399999</v>
      </c>
      <c r="AD27" s="568">
        <f t="shared" si="1"/>
        <v>1161745</v>
      </c>
      <c r="AE27" s="558">
        <f t="shared" si="1"/>
        <v>12041036.167560004</v>
      </c>
      <c r="AF27" s="566">
        <f t="shared" si="1"/>
        <v>3485051.5275000003</v>
      </c>
      <c r="AG27" s="566">
        <f t="shared" si="1"/>
        <v>1246461.9373399999</v>
      </c>
      <c r="AH27" s="568">
        <f t="shared" si="1"/>
        <v>1246642.6599999999</v>
      </c>
    </row>
    <row r="28" spans="1:34" s="58" customFormat="1" ht="30.75">
      <c r="A28" s="557"/>
      <c r="B28" s="60"/>
      <c r="C28" s="65"/>
      <c r="D28" s="791"/>
      <c r="E28" s="791"/>
      <c r="F28" s="791"/>
      <c r="G28" s="791"/>
      <c r="H28" s="65"/>
      <c r="N28" s="790"/>
      <c r="O28" s="790"/>
      <c r="P28" s="790"/>
      <c r="Q28" s="790"/>
      <c r="R28" s="790"/>
      <c r="S28" s="790"/>
      <c r="T28" s="790"/>
      <c r="U28" s="790"/>
      <c r="V28" s="790"/>
      <c r="W28" s="790"/>
      <c r="X28" s="790"/>
      <c r="Y28" s="790"/>
      <c r="Z28" s="790"/>
      <c r="AA28" s="790"/>
      <c r="AB28" s="790"/>
      <c r="AC28" s="790"/>
      <c r="AD28" s="790"/>
      <c r="AE28" s="790"/>
      <c r="AF28" s="790"/>
      <c r="AG28" s="790"/>
      <c r="AH28" s="790"/>
    </row>
    <row r="29" spans="1:34" s="68" customFormat="1">
      <c r="A29" s="557"/>
      <c r="B29" s="66" t="s">
        <v>530</v>
      </c>
      <c r="C29" s="67"/>
      <c r="D29" s="67"/>
      <c r="E29" s="67"/>
      <c r="F29" s="67"/>
      <c r="G29" s="67"/>
      <c r="H29" s="67"/>
      <c r="I29" s="67"/>
      <c r="N29" s="481"/>
      <c r="O29" s="481"/>
      <c r="P29" s="481"/>
      <c r="Q29" s="481"/>
      <c r="R29" s="481"/>
      <c r="S29" s="481"/>
      <c r="T29" s="481"/>
      <c r="U29" s="481"/>
      <c r="V29" s="481"/>
      <c r="W29" s="481"/>
      <c r="X29" s="481"/>
      <c r="Y29" s="481"/>
      <c r="Z29" s="481"/>
      <c r="AA29" s="481"/>
      <c r="AB29" s="481"/>
      <c r="AC29" s="481"/>
      <c r="AD29" s="481"/>
      <c r="AE29" s="481"/>
      <c r="AF29" s="481"/>
      <c r="AG29" s="481"/>
      <c r="AH29" s="481"/>
    </row>
    <row r="30" spans="1:34" s="68" customFormat="1">
      <c r="A30" s="557"/>
      <c r="B30" s="66" t="s">
        <v>531</v>
      </c>
      <c r="C30" s="67"/>
      <c r="D30" s="67"/>
      <c r="E30" s="67"/>
      <c r="F30" s="67"/>
      <c r="G30" s="67"/>
      <c r="H30" s="67"/>
      <c r="I30" s="67"/>
      <c r="N30" s="481"/>
      <c r="O30" s="481"/>
      <c r="P30" s="481"/>
      <c r="Q30" s="481"/>
      <c r="R30" s="481"/>
      <c r="S30" s="481"/>
      <c r="T30" s="481"/>
      <c r="U30" s="481"/>
      <c r="V30" s="481"/>
      <c r="W30" s="481"/>
      <c r="X30" s="481"/>
      <c r="Y30" s="481"/>
      <c r="Z30" s="481"/>
      <c r="AA30" s="481"/>
      <c r="AB30" s="481"/>
      <c r="AC30" s="481"/>
      <c r="AD30" s="481"/>
      <c r="AE30" s="481"/>
      <c r="AF30" s="481"/>
      <c r="AG30" s="481"/>
      <c r="AH30" s="481"/>
    </row>
    <row r="31" spans="1:34" s="68" customFormat="1">
      <c r="A31" s="557"/>
      <c r="B31" s="66" t="s">
        <v>532</v>
      </c>
      <c r="C31" s="67"/>
      <c r="D31" s="67"/>
      <c r="E31" s="67"/>
      <c r="F31" s="67"/>
      <c r="G31" s="67"/>
      <c r="H31" s="67"/>
      <c r="I31" s="67"/>
      <c r="N31" s="481"/>
      <c r="O31" s="481"/>
      <c r="P31" s="481"/>
      <c r="Q31" s="481"/>
      <c r="R31" s="481"/>
      <c r="S31" s="481"/>
      <c r="T31" s="481"/>
      <c r="U31" s="481"/>
      <c r="V31" s="481"/>
      <c r="W31" s="481"/>
      <c r="X31" s="481"/>
      <c r="Y31" s="481"/>
      <c r="Z31" s="481"/>
      <c r="AA31" s="481"/>
      <c r="AB31" s="481"/>
      <c r="AC31" s="481"/>
      <c r="AD31" s="481"/>
      <c r="AE31" s="481"/>
      <c r="AF31" s="481"/>
      <c r="AG31" s="481"/>
      <c r="AH31" s="481"/>
    </row>
    <row r="32" spans="1:34" s="68" customFormat="1">
      <c r="A32" s="557"/>
      <c r="B32" s="66" t="s">
        <v>533</v>
      </c>
      <c r="C32" s="67"/>
      <c r="D32" s="67"/>
      <c r="E32" s="67"/>
      <c r="F32" s="67"/>
      <c r="G32" s="67"/>
      <c r="H32" s="67"/>
      <c r="I32" s="67"/>
      <c r="N32" s="481"/>
      <c r="O32" s="481"/>
      <c r="P32" s="481"/>
      <c r="Q32" s="481"/>
      <c r="R32" s="481"/>
      <c r="S32" s="481"/>
      <c r="T32" s="481"/>
      <c r="U32" s="481"/>
      <c r="V32" s="481"/>
      <c r="W32" s="481"/>
      <c r="X32" s="481"/>
      <c r="Y32" s="481"/>
      <c r="Z32" s="481"/>
      <c r="AA32" s="481"/>
      <c r="AB32" s="481"/>
      <c r="AC32" s="481"/>
      <c r="AD32" s="481"/>
      <c r="AE32" s="481"/>
      <c r="AF32" s="481"/>
      <c r="AG32" s="481"/>
      <c r="AH32" s="481"/>
    </row>
    <row r="33" spans="1:34" s="58" customFormat="1">
      <c r="A33" s="557"/>
      <c r="B33" s="69"/>
      <c r="C33" s="69"/>
      <c r="D33" s="69"/>
      <c r="E33" s="69"/>
      <c r="F33" s="69"/>
      <c r="G33" s="69"/>
      <c r="H33" s="69"/>
      <c r="I33" s="69"/>
      <c r="N33" s="144"/>
      <c r="O33" s="144"/>
      <c r="P33" s="144"/>
      <c r="Q33" s="144"/>
      <c r="R33" s="144"/>
      <c r="S33" s="144"/>
      <c r="T33" s="144"/>
      <c r="U33" s="144"/>
      <c r="V33" s="144"/>
      <c r="W33" s="144"/>
      <c r="X33" s="144"/>
      <c r="Y33" s="144"/>
      <c r="Z33" s="144"/>
      <c r="AA33" s="144"/>
      <c r="AB33" s="144"/>
      <c r="AC33" s="144"/>
      <c r="AD33" s="144"/>
      <c r="AE33" s="144"/>
      <c r="AF33" s="144"/>
      <c r="AG33" s="144"/>
      <c r="AH33" s="144"/>
    </row>
    <row r="34" spans="1:34" s="68" customFormat="1" ht="36" customHeight="1">
      <c r="A34" s="557"/>
      <c r="B34" s="991" t="s">
        <v>534</v>
      </c>
      <c r="C34" s="991"/>
      <c r="D34" s="991"/>
      <c r="E34" s="991"/>
      <c r="F34" s="991"/>
      <c r="G34" s="991"/>
      <c r="H34" s="991"/>
      <c r="I34" s="991"/>
      <c r="J34" s="991"/>
      <c r="K34" s="991"/>
      <c r="L34" s="991"/>
      <c r="M34" s="991"/>
      <c r="N34" s="991"/>
      <c r="O34" s="991"/>
      <c r="P34" s="991"/>
      <c r="Q34" s="991"/>
      <c r="R34" s="991"/>
      <c r="S34" s="991"/>
      <c r="T34" s="991"/>
      <c r="U34" s="991"/>
      <c r="V34" s="991"/>
      <c r="W34" s="991"/>
      <c r="X34" s="991"/>
      <c r="Y34" s="991"/>
      <c r="Z34" s="991"/>
      <c r="AA34" s="991"/>
      <c r="AB34" s="991"/>
      <c r="AC34" s="991"/>
      <c r="AD34" s="991"/>
      <c r="AE34" s="547"/>
      <c r="AF34" s="547"/>
      <c r="AG34" s="547"/>
      <c r="AH34" s="547"/>
    </row>
    <row r="35" spans="1:34" ht="16.149999999999999" thickBot="1">
      <c r="A35" s="557"/>
    </row>
    <row r="36" spans="1:34" ht="16.149999999999999" thickBot="1">
      <c r="C36" s="994" t="s">
        <v>535</v>
      </c>
      <c r="D36" s="995"/>
      <c r="E36" s="995"/>
      <c r="F36" s="995"/>
      <c r="G36" s="995"/>
      <c r="H36" s="995"/>
      <c r="I36" s="996"/>
    </row>
    <row r="37" spans="1:34" ht="47.25">
      <c r="C37" s="71" t="s">
        <v>536</v>
      </c>
      <c r="D37" s="72" t="s">
        <v>537</v>
      </c>
      <c r="E37" s="72" t="s">
        <v>538</v>
      </c>
      <c r="F37" s="72"/>
      <c r="G37" s="72"/>
      <c r="H37" s="72" t="s">
        <v>539</v>
      </c>
      <c r="I37" s="73" t="s">
        <v>540</v>
      </c>
    </row>
    <row r="38" spans="1:34">
      <c r="C38" s="74" t="s">
        <v>504</v>
      </c>
      <c r="D38" s="183">
        <v>0.8</v>
      </c>
      <c r="E38" s="183">
        <v>0.2</v>
      </c>
      <c r="F38" s="183"/>
      <c r="G38" s="183"/>
      <c r="H38" s="503">
        <v>0.44400000000000001</v>
      </c>
      <c r="I38" s="502">
        <v>0.504</v>
      </c>
    </row>
    <row r="39" spans="1:34">
      <c r="C39" s="74" t="s">
        <v>505</v>
      </c>
      <c r="D39" s="183">
        <v>0.9</v>
      </c>
      <c r="E39" s="183">
        <v>0.1</v>
      </c>
      <c r="F39" s="183"/>
      <c r="G39" s="183"/>
      <c r="H39" s="503">
        <v>0.155</v>
      </c>
      <c r="I39" s="502">
        <v>7.8E-2</v>
      </c>
    </row>
    <row r="40" spans="1:34">
      <c r="C40" s="74" t="s">
        <v>506</v>
      </c>
      <c r="D40" s="183">
        <v>1</v>
      </c>
      <c r="E40" s="183">
        <v>0</v>
      </c>
      <c r="F40" s="183"/>
      <c r="G40" s="183"/>
      <c r="H40" s="503">
        <v>0.40100000000000002</v>
      </c>
      <c r="I40" s="502">
        <v>0</v>
      </c>
    </row>
    <row r="41" spans="1:34" ht="16.149999999999999" thickBot="1">
      <c r="C41" s="75" t="s">
        <v>541</v>
      </c>
      <c r="D41" s="76">
        <v>0</v>
      </c>
      <c r="E41" s="76">
        <v>1</v>
      </c>
      <c r="F41" s="76"/>
      <c r="G41" s="76"/>
      <c r="H41" s="77">
        <v>0</v>
      </c>
      <c r="I41" s="78">
        <v>0.41799999999999998</v>
      </c>
    </row>
    <row r="43" spans="1:34">
      <c r="C43" s="56" t="s">
        <v>542</v>
      </c>
    </row>
    <row r="44" spans="1:34">
      <c r="C44" s="56" t="s">
        <v>543</v>
      </c>
    </row>
    <row r="45" spans="1:34">
      <c r="C45" s="56" t="s">
        <v>544</v>
      </c>
    </row>
    <row r="46" spans="1:34">
      <c r="C46" s="56" t="s">
        <v>545</v>
      </c>
    </row>
    <row r="47" spans="1:34">
      <c r="C47" s="56" t="s">
        <v>546</v>
      </c>
    </row>
    <row r="48" spans="1:34">
      <c r="C48" s="56" t="s">
        <v>547</v>
      </c>
    </row>
    <row r="49" spans="3:3">
      <c r="C49" s="56" t="s">
        <v>548</v>
      </c>
    </row>
    <row r="50" spans="3:3">
      <c r="C50" s="56" t="s">
        <v>549</v>
      </c>
    </row>
  </sheetData>
  <mergeCells count="43">
    <mergeCell ref="B34:AD34"/>
    <mergeCell ref="I5:I6"/>
    <mergeCell ref="C36:I36"/>
    <mergeCell ref="J5:M5"/>
    <mergeCell ref="N5:Q5"/>
    <mergeCell ref="R5:U5"/>
    <mergeCell ref="AA5:AD5"/>
    <mergeCell ref="W5:Z5"/>
    <mergeCell ref="C7:C16"/>
    <mergeCell ref="C17:C20"/>
    <mergeCell ref="C21:C23"/>
    <mergeCell ref="C24:C26"/>
    <mergeCell ref="D8:D9"/>
    <mergeCell ref="D10:D11"/>
    <mergeCell ref="N8:N9"/>
    <mergeCell ref="J12:J14"/>
    <mergeCell ref="AE5:AH5"/>
    <mergeCell ref="K3:N3"/>
    <mergeCell ref="B5:B6"/>
    <mergeCell ref="C5:C6"/>
    <mergeCell ref="D5:D6"/>
    <mergeCell ref="E5:E6"/>
    <mergeCell ref="F5:F6"/>
    <mergeCell ref="G5:G6"/>
    <mergeCell ref="H5:H6"/>
    <mergeCell ref="K12:K14"/>
    <mergeCell ref="L12:L14"/>
    <mergeCell ref="M12:M14"/>
    <mergeCell ref="R8:R9"/>
    <mergeCell ref="O8:O9"/>
    <mergeCell ref="P8:P9"/>
    <mergeCell ref="Q8:Q9"/>
    <mergeCell ref="N10:N11"/>
    <mergeCell ref="O10:O11"/>
    <mergeCell ref="P10:P11"/>
    <mergeCell ref="Q10:Q11"/>
    <mergeCell ref="S8:S9"/>
    <mergeCell ref="T8:T9"/>
    <mergeCell ref="U8:U9"/>
    <mergeCell ref="R10:R11"/>
    <mergeCell ref="S10:S11"/>
    <mergeCell ref="T10:T11"/>
    <mergeCell ref="U10:U11"/>
  </mergeCells>
  <pageMargins left="0.7" right="0.7" top="0.75" bottom="0.75" header="0.3" footer="0.3"/>
  <pageSetup paperSize="17" scale="3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10941-D433-4294-9828-E6A6C78018D2}">
  <sheetPr>
    <pageSetUpPr fitToPage="1"/>
  </sheetPr>
  <dimension ref="A1:U106"/>
  <sheetViews>
    <sheetView showGridLines="0" zoomScaleNormal="100" workbookViewId="0">
      <pane xSplit="2" ySplit="5" topLeftCell="C6" activePane="bottomRight" state="frozen"/>
      <selection pane="topRight" activeCell="B1" sqref="B1"/>
      <selection pane="bottomLeft" activeCell="B1" sqref="B1"/>
      <selection pane="bottomRight"/>
    </sheetView>
  </sheetViews>
  <sheetFormatPr defaultColWidth="8.125" defaultRowHeight="15.75"/>
  <cols>
    <col min="1" max="1" width="13.125" style="189" customWidth="1"/>
    <col min="2" max="2" width="87.1875" style="189" customWidth="1"/>
    <col min="3" max="3" width="25.6875" style="189" customWidth="1"/>
    <col min="4" max="4" width="15.125" style="190" bestFit="1" customWidth="1"/>
    <col min="5" max="5" width="11.1875" style="189" customWidth="1"/>
    <col min="6" max="8" width="14.125" style="189" customWidth="1"/>
    <col min="9" max="9" width="25.6875" style="189" customWidth="1"/>
    <col min="10" max="10" width="15.5" style="190" bestFit="1" customWidth="1"/>
    <col min="11" max="13" width="11.1875" style="189" customWidth="1"/>
    <col min="14" max="14" width="14.125" style="189" customWidth="1"/>
    <col min="15" max="15" width="2.1875" style="189" customWidth="1"/>
    <col min="16" max="16" width="94.6875" style="191" customWidth="1"/>
    <col min="17" max="17" width="12.6875" style="189" customWidth="1"/>
    <col min="18" max="18" width="19.6875" style="192" bestFit="1" customWidth="1"/>
    <col min="19" max="19" width="11.1875" style="189" customWidth="1"/>
    <col min="20" max="20" width="21.1875" style="189" bestFit="1" customWidth="1"/>
    <col min="21" max="21" width="11.5" style="189" bestFit="1" customWidth="1"/>
    <col min="22" max="16384" width="8.125" style="189"/>
  </cols>
  <sheetData>
    <row r="1" spans="1:21">
      <c r="A1" s="20" t="s">
        <v>84</v>
      </c>
      <c r="B1" s="406" t="str">
        <f>PA_NAME</f>
        <v>San Diego Gas &amp; Electric Co</v>
      </c>
    </row>
    <row r="2" spans="1:21">
      <c r="A2" s="20" t="s">
        <v>85</v>
      </c>
      <c r="B2" s="406" t="str">
        <f>RPT_YEAR</f>
        <v>2022-2023</v>
      </c>
    </row>
    <row r="3" spans="1:21" ht="16.149999999999999" thickBot="1">
      <c r="A3" s="572" t="s">
        <v>550</v>
      </c>
      <c r="B3" s="572"/>
      <c r="C3" s="572"/>
      <c r="D3" s="572"/>
    </row>
    <row r="4" spans="1:21" ht="15" customHeight="1" thickTop="1">
      <c r="C4" s="193"/>
      <c r="D4" s="1006" t="s">
        <v>551</v>
      </c>
      <c r="E4" s="1007"/>
      <c r="F4" s="1007"/>
      <c r="G4" s="1007"/>
      <c r="H4" s="1007"/>
      <c r="I4" s="193"/>
      <c r="J4" s="1006" t="s">
        <v>551</v>
      </c>
      <c r="K4" s="1007"/>
      <c r="L4" s="1007"/>
      <c r="M4" s="1007"/>
      <c r="N4" s="1007"/>
      <c r="O4" s="194"/>
      <c r="P4" s="195"/>
      <c r="Q4" s="194"/>
      <c r="R4" s="196"/>
      <c r="S4" s="197"/>
    </row>
    <row r="5" spans="1:21" ht="31.5" customHeight="1" thickBot="1">
      <c r="A5" s="543" t="s">
        <v>552</v>
      </c>
      <c r="B5" s="198" t="s">
        <v>553</v>
      </c>
      <c r="C5" s="199" t="s">
        <v>554</v>
      </c>
      <c r="D5" s="389" t="s">
        <v>555</v>
      </c>
      <c r="E5" s="389" t="s">
        <v>556</v>
      </c>
      <c r="F5" s="390" t="s">
        <v>557</v>
      </c>
      <c r="G5" s="390" t="s">
        <v>558</v>
      </c>
      <c r="H5" s="390" t="s">
        <v>559</v>
      </c>
      <c r="I5" s="199" t="s">
        <v>560</v>
      </c>
      <c r="J5" s="389" t="s">
        <v>555</v>
      </c>
      <c r="K5" s="389" t="s">
        <v>556</v>
      </c>
      <c r="L5" s="389" t="s">
        <v>557</v>
      </c>
      <c r="M5" s="390" t="s">
        <v>558</v>
      </c>
      <c r="N5" s="390" t="s">
        <v>559</v>
      </c>
      <c r="P5" s="200" t="s">
        <v>561</v>
      </c>
    </row>
    <row r="6" spans="1:21" ht="31.5" customHeight="1" thickTop="1" thickBot="1">
      <c r="B6" s="443" t="s">
        <v>562</v>
      </c>
      <c r="C6" s="444"/>
      <c r="D6" s="445"/>
      <c r="E6" s="445"/>
      <c r="F6" s="446"/>
      <c r="G6" s="446"/>
      <c r="H6" s="446"/>
      <c r="I6" s="444"/>
      <c r="J6" s="445"/>
      <c r="K6" s="445"/>
      <c r="L6" s="445"/>
      <c r="M6" s="445"/>
      <c r="N6" s="446"/>
      <c r="P6" s="200"/>
    </row>
    <row r="7" spans="1:21" ht="16.5" customHeight="1" thickTop="1" thickBot="1">
      <c r="B7" s="201" t="s">
        <v>17</v>
      </c>
      <c r="C7" s="907">
        <f>SUMIFS('4 Program Budget'!Q:Q,'4 Program Budget'!$G:$G,$B7,'4 Program Budget'!$H:$H,README!$M$8)</f>
        <v>12358840.9903</v>
      </c>
      <c r="D7" s="848">
        <f>SUMIFS('4 Program Budget'!T:T,'4 Program Budget'!$G:$G,$B7,'4 Program Budget'!$H:$H,README!$M$8)</f>
        <v>48797858.707317799</v>
      </c>
      <c r="E7" s="848">
        <f>SUMIFS('4 Program Budget'!U:U,'4 Program Budget'!$G:$G,$B7,'4 Program Budget'!$H:$H,README!$M$8)</f>
        <v>9483.7959011999992</v>
      </c>
      <c r="F7" s="848">
        <f>SUMIFS('4 Program Budget'!V:V,'4 Program Budget'!$G:$G,$B7,'4 Program Budget'!$H:$H,README!$M$8)</f>
        <v>1656.671</v>
      </c>
      <c r="G7" s="848">
        <f>SUMIFS('4 Program Budget'!W:W,'4 Program Budget'!$G:$G,$B7,'4 Program Budget'!$H:$H,README!$M$8)</f>
        <v>12392.195030867411</v>
      </c>
      <c r="H7" s="848">
        <f>SUMIFS('4 Program Budget'!X:X,'4 Program Budget'!$G:$G,$B7,'4 Program Budget'!$H:$H,README!$M$8)</f>
        <v>9691.5258446019416</v>
      </c>
      <c r="I7" s="907">
        <f>SUMIFS('4 Program Budget'!AG:AG,'4 Program Budget'!$G:$G,$B7,'4 Program Budget'!$H:$H,README!$M$8)</f>
        <v>13548264.135199998</v>
      </c>
      <c r="J7" s="848">
        <f>SUMIFS('4 Program Budget'!AJ:AJ,'4 Program Budget'!$G:$G,$B7,'4 Program Budget'!$H:$H,README!$M$8)</f>
        <v>47898006.097375996</v>
      </c>
      <c r="K7" s="848">
        <f>SUMIFS('4 Program Budget'!AK:AK,'4 Program Budget'!$G:$G,$B7,'4 Program Budget'!$H:$H,README!$M$8)</f>
        <v>13707.003510400002</v>
      </c>
      <c r="L7" s="848">
        <f>SUMIFS('4 Program Budget'!AL:AL,'4 Program Budget'!$G:$G,$B7,'4 Program Budget'!$H:$H,README!$M$8)</f>
        <v>1493.8310000000001</v>
      </c>
      <c r="M7" s="848">
        <f>SUMIFS('4 Program Budget'!AM:AM,'4 Program Budget'!$G:$G,$B7,'4 Program Budget'!$H:$H,README!$M$8)</f>
        <v>12370.73170542271</v>
      </c>
      <c r="N7" s="848">
        <f>SUMIFS('4 Program Budget'!AN:AN,'4 Program Budget'!$G:$G,$B7,'4 Program Budget'!$H:$H,README!$M$8)</f>
        <v>8738.907047176117</v>
      </c>
      <c r="P7" s="202" t="s">
        <v>563</v>
      </c>
    </row>
    <row r="8" spans="1:21" ht="16.5" thickTop="1" thickBot="1">
      <c r="B8" s="201" t="s">
        <v>22</v>
      </c>
      <c r="C8" s="907">
        <f>SUMIFS('4 Program Budget'!Q:Q,'4 Program Budget'!$G:$G,$B8,'4 Program Budget'!$H:$H,README!$M$8)</f>
        <v>34807193.555471808</v>
      </c>
      <c r="D8" s="848">
        <f>SUMIFS('4 Program Budget'!T:T,'4 Program Budget'!$G:$G,$B8,'4 Program Budget'!$H:$H,README!$M$8)</f>
        <v>46586859.675269082</v>
      </c>
      <c r="E8" s="848">
        <f>SUMIFS('4 Program Budget'!U:U,'4 Program Budget'!$G:$G,$B8,'4 Program Budget'!$H:$H,README!$M$8)</f>
        <v>6797.277947618727</v>
      </c>
      <c r="F8" s="848">
        <f>SUMIFS('4 Program Budget'!V:V,'4 Program Budget'!$G:$G,$B8,'4 Program Budget'!$H:$H,README!$M$8)</f>
        <v>1443.8319999999999</v>
      </c>
      <c r="G8" s="848">
        <f>SUMIFS('4 Program Budget'!W:W,'4 Program Budget'!$G:$G,$B8,'4 Program Budget'!$H:$H,README!$M$8)</f>
        <v>9512.5461583818596</v>
      </c>
      <c r="H8" s="848">
        <f>SUMIFS('4 Program Budget'!X:X,'4 Program Budget'!$G:$G,$B8,'4 Program Budget'!$H:$H,README!$M$8)</f>
        <v>6122.8519871096623</v>
      </c>
      <c r="I8" s="907">
        <f>SUMIFS('4 Program Budget'!AG:AG,'4 Program Budget'!$G:$G,$B8,'4 Program Budget'!$H:$H,README!$M$8)</f>
        <v>38222714.067112409</v>
      </c>
      <c r="J8" s="848">
        <f>SUMIFS('4 Program Budget'!AJ:AJ,'4 Program Budget'!$G:$G,$B8,'4 Program Budget'!$H:$H,README!$M$8)</f>
        <v>51059530.700591639</v>
      </c>
      <c r="K8" s="848">
        <f>SUMIFS('4 Program Budget'!AK:AK,'4 Program Budget'!$G:$G,$B8,'4 Program Budget'!$H:$H,README!$M$8)</f>
        <v>7767.2646354956814</v>
      </c>
      <c r="L8" s="848">
        <f>SUMIFS('4 Program Budget'!AL:AL,'4 Program Budget'!$G:$G,$B8,'4 Program Budget'!$H:$H,README!$M$8)</f>
        <v>1330.0360000000001</v>
      </c>
      <c r="M8" s="848">
        <f>SUMIFS('4 Program Budget'!AM:AM,'4 Program Budget'!$G:$G,$B8,'4 Program Budget'!$H:$H,README!$M$8)</f>
        <v>10730.000019399266</v>
      </c>
      <c r="N8" s="848">
        <f>SUMIFS('4 Program Budget'!AN:AN,'4 Program Budget'!$G:$G,$B8,'4 Program Budget'!$H:$H,README!$M$8)</f>
        <v>5005.3936842140865</v>
      </c>
      <c r="P8" s="202" t="s">
        <v>564</v>
      </c>
      <c r="R8" s="203"/>
      <c r="S8" s="204"/>
      <c r="T8" s="204"/>
      <c r="U8" s="204"/>
    </row>
    <row r="9" spans="1:21" ht="16.5" thickTop="1" thickBot="1">
      <c r="B9" s="201" t="s">
        <v>25</v>
      </c>
      <c r="C9" s="907">
        <f>SUMIFS('4 Program Budget'!Q:Q,'4 Program Budget'!$G:$G,$B9,'4 Program Budget'!$H:$H,README!$M$8)</f>
        <v>2298690.4299999997</v>
      </c>
      <c r="D9" s="848">
        <f>SUMIFS('4 Program Budget'!T:T,'4 Program Budget'!$G:$G,$B9,'4 Program Budget'!$H:$H,README!$M$8)</f>
        <v>4674732.0586074004</v>
      </c>
      <c r="E9" s="848">
        <f>SUMIFS('4 Program Budget'!U:U,'4 Program Budget'!$G:$G,$B9,'4 Program Budget'!$H:$H,README!$M$8)</f>
        <v>631.99097099999983</v>
      </c>
      <c r="F9" s="848">
        <f>SUMIFS('4 Program Budget'!V:V,'4 Program Budget'!$G:$G,$B9,'4 Program Budget'!$H:$H,README!$M$8)</f>
        <v>232.81200000000001</v>
      </c>
      <c r="G9" s="848">
        <f>SUMIFS('4 Program Budget'!W:W,'4 Program Budget'!$G:$G,$B9,'4 Program Budget'!$H:$H,README!$M$8)</f>
        <v>1095.5861210212358</v>
      </c>
      <c r="H9" s="848">
        <f>SUMIFS('4 Program Budget'!X:X,'4 Program Budget'!$G:$G,$B9,'4 Program Budget'!$H:$H,README!$M$8)</f>
        <v>1361.9506366589176</v>
      </c>
      <c r="I9" s="907">
        <f>SUMIFS('4 Program Budget'!AG:AG,'4 Program Budget'!$G:$G,$B9,'4 Program Budget'!$H:$H,README!$M$8)</f>
        <v>4926440.8626000006</v>
      </c>
      <c r="J9" s="848">
        <f>SUMIFS('4 Program Budget'!AJ:AJ,'4 Program Budget'!$G:$G,$B9,'4 Program Budget'!$H:$H,README!$M$8)</f>
        <v>5158870.0052211005</v>
      </c>
      <c r="K9" s="848">
        <f>SUMIFS('4 Program Budget'!AK:AK,'4 Program Budget'!$G:$G,$B9,'4 Program Budget'!$H:$H,README!$M$8)</f>
        <v>422.30940720000001</v>
      </c>
      <c r="L9" s="848">
        <f>SUMIFS('4 Program Budget'!AL:AL,'4 Program Budget'!$G:$G,$B9,'4 Program Budget'!$H:$H,README!$M$8)</f>
        <v>182.05399999999997</v>
      </c>
      <c r="M9" s="848">
        <f>SUMIFS('4 Program Budget'!AM:AM,'4 Program Budget'!$G:$G,$B9,'4 Program Budget'!$H:$H,README!$M$8)</f>
        <v>1229.6099592134419</v>
      </c>
      <c r="N9" s="848">
        <f>SUMIFS('4 Program Budget'!AN:AN,'4 Program Budget'!$G:$G,$B9,'4 Program Budget'!$H:$H,README!$M$8)</f>
        <v>1065.0149514125551</v>
      </c>
      <c r="P9" s="202"/>
      <c r="R9" s="203"/>
      <c r="S9" s="204"/>
      <c r="T9" s="204"/>
      <c r="U9" s="204"/>
    </row>
    <row r="10" spans="1:21" ht="16.5" thickTop="1" thickBot="1">
      <c r="B10" s="908" t="s">
        <v>27</v>
      </c>
      <c r="C10" s="907">
        <f>SUMIFS('4 Program Budget'!Q:Q,'4 Program Budget'!$G:$G,$B10,'4 Program Budget'!$H:$H,README!$M$8)</f>
        <v>1792223.0599999998</v>
      </c>
      <c r="D10" s="848">
        <f>SUMIFS('4 Program Budget'!T:T,'4 Program Budget'!$G:$G,$B10,'4 Program Budget'!$H:$H,README!$M$8)</f>
        <v>2896432.6314730002</v>
      </c>
      <c r="E10" s="848">
        <f>SUMIFS('4 Program Budget'!U:U,'4 Program Budget'!$G:$G,$B10,'4 Program Budget'!$H:$H,README!$M$8)</f>
        <v>302.44711740000002</v>
      </c>
      <c r="F10" s="848">
        <f>SUMIFS('4 Program Budget'!V:V,'4 Program Budget'!$G:$G,$B10,'4 Program Budget'!$H:$H,README!$M$8)</f>
        <v>91.61</v>
      </c>
      <c r="G10" s="848">
        <f>SUMIFS('4 Program Budget'!W:W,'4 Program Budget'!$G:$G,$B10,'4 Program Budget'!$H:$H,README!$M$8)</f>
        <v>679.92302275460804</v>
      </c>
      <c r="H10" s="848">
        <f>SUMIFS('4 Program Budget'!X:X,'4 Program Budget'!$G:$G,$B10,'4 Program Budget'!$H:$H,README!$M$8)</f>
        <v>535.91683128749992</v>
      </c>
      <c r="I10" s="907">
        <f>SUMIFS('4 Program Budget'!AG:AG,'4 Program Budget'!$G:$G,$B10,'4 Program Budget'!$H:$H,README!$M$8)</f>
        <v>2174108.0863999999</v>
      </c>
      <c r="J10" s="848">
        <f>SUMIFS('4 Program Budget'!AJ:AJ,'4 Program Budget'!$G:$G,$B10,'4 Program Budget'!$H:$H,README!$M$8)</f>
        <v>3760340</v>
      </c>
      <c r="K10" s="848">
        <f>SUMIFS('4 Program Budget'!AK:AK,'4 Program Budget'!$G:$G,$B10,'4 Program Budget'!$H:$H,README!$M$8)</f>
        <v>19.170000000000002</v>
      </c>
      <c r="L10" s="848">
        <f>SUMIFS('4 Program Budget'!AL:AL,'4 Program Budget'!$G:$G,$B10,'4 Program Budget'!$H:$H,README!$M$8)</f>
        <v>353.34500000000003</v>
      </c>
      <c r="M10" s="848">
        <f>SUMIFS('4 Program Budget'!AM:AM,'4 Program Budget'!$G:$G,$B10,'4 Program Budget'!$H:$H,README!$M$8)</f>
        <v>896.27215055800002</v>
      </c>
      <c r="N10" s="848">
        <f>SUMIFS('4 Program Budget'!AN:AN,'4 Program Budget'!$G:$G,$B10,'4 Program Budget'!$H:$H,README!$M$8)</f>
        <v>2067.0682499999998</v>
      </c>
      <c r="P10" s="202"/>
      <c r="R10" s="203"/>
      <c r="S10" s="204"/>
      <c r="T10" s="204"/>
      <c r="U10" s="204"/>
    </row>
    <row r="11" spans="1:21" ht="16.5" thickTop="1" thickBot="1">
      <c r="B11" s="201" t="s">
        <v>29</v>
      </c>
      <c r="C11" s="907">
        <f>SUMIFS('4 Program Budget'!Q:Q,'4 Program Budget'!$G:$G,$B11,'4 Program Budget'!$H:$H,README!$M$8)</f>
        <v>0</v>
      </c>
      <c r="D11" s="848">
        <f>SUMIFS('4 Program Budget'!T:T,'4 Program Budget'!$G:$G,$B11,'4 Program Budget'!$H:$H,README!$M$8)</f>
        <v>0</v>
      </c>
      <c r="E11" s="848">
        <f>SUMIFS('4 Program Budget'!U:U,'4 Program Budget'!$G:$G,$B11,'4 Program Budget'!$H:$H,README!$M$8)</f>
        <v>0</v>
      </c>
      <c r="F11" s="848">
        <f>SUMIFS('4 Program Budget'!V:V,'4 Program Budget'!$G:$G,$B11,'4 Program Budget'!$H:$H,README!$M$8)</f>
        <v>0</v>
      </c>
      <c r="G11" s="848">
        <f>SUMIFS('4 Program Budget'!W:W,'4 Program Budget'!$G:$G,$B11,'4 Program Budget'!$H:$H,README!$M$8)</f>
        <v>0</v>
      </c>
      <c r="H11" s="848">
        <f>SUMIFS('4 Program Budget'!X:X,'4 Program Budget'!$G:$G,$B11,'4 Program Budget'!$H:$H,README!$M$8)</f>
        <v>0</v>
      </c>
      <c r="I11" s="907">
        <f>SUMIFS('4 Program Budget'!AG:AG,'4 Program Budget'!$G:$G,$B11,'4 Program Budget'!$H:$H,README!$M$8)</f>
        <v>0</v>
      </c>
      <c r="J11" s="848">
        <f>SUMIFS('4 Program Budget'!AJ:AJ,'4 Program Budget'!$G:$G,$B11,'4 Program Budget'!$H:$H,README!$M$8)</f>
        <v>0</v>
      </c>
      <c r="K11" s="848">
        <f>SUMIFS('4 Program Budget'!AK:AK,'4 Program Budget'!$G:$G,$B11,'4 Program Budget'!$H:$H,README!$M$8)</f>
        <v>0</v>
      </c>
      <c r="L11" s="848">
        <f>SUMIFS('4 Program Budget'!AL:AL,'4 Program Budget'!$G:$G,$B11,'4 Program Budget'!$H:$H,README!$M$8)</f>
        <v>0</v>
      </c>
      <c r="M11" s="848">
        <f>SUMIFS('4 Program Budget'!AM:AM,'4 Program Budget'!$G:$G,$B11,'4 Program Budget'!$H:$H,README!$M$8)</f>
        <v>0</v>
      </c>
      <c r="N11" s="848">
        <f>SUMIFS('4 Program Budget'!AN:AN,'4 Program Budget'!$G:$G,$B11,'4 Program Budget'!$H:$H,README!$M$8)</f>
        <v>0</v>
      </c>
      <c r="P11" s="202"/>
      <c r="R11" s="203"/>
      <c r="S11" s="204"/>
      <c r="T11" s="204"/>
      <c r="U11" s="204"/>
    </row>
    <row r="12" spans="1:21" ht="16.5" thickTop="1" thickBot="1">
      <c r="B12" s="201" t="s">
        <v>30</v>
      </c>
      <c r="C12" s="907">
        <f>SUMIFS('4 Program Budget'!Q:Q,'4 Program Budget'!$G:$G,$B12,'4 Program Budget'!$H:$H,README!$M$8)</f>
        <v>11249920.709907992</v>
      </c>
      <c r="D12" s="848">
        <f>SUMIFS('4 Program Budget'!T:T,'4 Program Budget'!$G:$G,$B12,'4 Program Budget'!$H:$H,README!$M$8)</f>
        <v>12084309.305439485</v>
      </c>
      <c r="E12" s="848">
        <f>SUMIFS('4 Program Budget'!U:U,'4 Program Budget'!$G:$G,$B12,'4 Program Budget'!$H:$H,README!$M$8)</f>
        <v>1305.095628290112</v>
      </c>
      <c r="F12" s="848">
        <f>SUMIFS('4 Program Budget'!V:V,'4 Program Budget'!$G:$G,$B12,'4 Program Budget'!$H:$H,README!$M$8)</f>
        <v>210.50299999999999</v>
      </c>
      <c r="G12" s="848">
        <f>SUMIFS('4 Program Budget'!W:W,'4 Program Budget'!$G:$G,$B12,'4 Program Budget'!$H:$H,README!$M$8)</f>
        <v>2967.897562209605</v>
      </c>
      <c r="H12" s="848">
        <f>SUMIFS('4 Program Budget'!X:X,'4 Program Budget'!$G:$G,$B12,'4 Program Budget'!$H:$H,README!$M$8)</f>
        <v>1226.6024626114331</v>
      </c>
      <c r="I12" s="907">
        <f>SUMIFS('4 Program Budget'!AG:AG,'4 Program Budget'!$G:$G,$B12,'4 Program Budget'!$H:$H,README!$M$8)</f>
        <v>12831907.491936537</v>
      </c>
      <c r="J12" s="848">
        <f>SUMIFS('4 Program Budget'!AJ:AJ,'4 Program Budget'!$G:$G,$B12,'4 Program Budget'!$H:$H,README!$M$8)</f>
        <v>13093888.534080807</v>
      </c>
      <c r="K12" s="848">
        <f>SUMIFS('4 Program Budget'!AK:AK,'4 Program Budget'!$G:$G,$B12,'4 Program Budget'!$H:$H,README!$M$8)</f>
        <v>1675.3767466096604</v>
      </c>
      <c r="L12" s="848">
        <f>SUMIFS('4 Program Budget'!AL:AL,'4 Program Budget'!$G:$G,$B12,'4 Program Budget'!$H:$H,README!$M$8)</f>
        <v>267.79599999999999</v>
      </c>
      <c r="M12" s="848">
        <f>SUMIFS('4 Program Budget'!AM:AM,'4 Program Budget'!$G:$G,$B12,'4 Program Budget'!$H:$H,README!$M$8)</f>
        <v>3102.6469535524088</v>
      </c>
      <c r="N12" s="848">
        <f>SUMIFS('4 Program Budget'!AN:AN,'4 Program Budget'!$G:$G,$B12,'4 Program Budget'!$H:$H,README!$M$8)</f>
        <v>1425.2348235603092</v>
      </c>
      <c r="P12" s="202"/>
      <c r="R12" s="203"/>
      <c r="S12" s="204"/>
      <c r="T12" s="204"/>
      <c r="U12" s="204"/>
    </row>
    <row r="13" spans="1:21" ht="16.5" thickTop="1" thickBot="1">
      <c r="A13" s="189">
        <v>1</v>
      </c>
      <c r="B13" s="201" t="s">
        <v>32</v>
      </c>
      <c r="C13" s="907">
        <f>SUMIFS('4 Program Budget'!Q:Q,'4 Program Budget'!$G:$G,$B13,'4 Program Budget'!$H:$H,README!$M$8)</f>
        <v>0</v>
      </c>
      <c r="D13" s="848">
        <f>SUMIFS('4 Program Budget'!T:T,'4 Program Budget'!$G:$G,$B13,'4 Program Budget'!$H:$H,README!$M$8)</f>
        <v>0</v>
      </c>
      <c r="E13" s="848">
        <f>SUMIFS('4 Program Budget'!U:U,'4 Program Budget'!$G:$G,$B13,'4 Program Budget'!$H:$H,README!$M$8)</f>
        <v>0</v>
      </c>
      <c r="F13" s="848">
        <f>SUMIFS('4 Program Budget'!V:V,'4 Program Budget'!$G:$G,$B13,'4 Program Budget'!$H:$H,README!$M$8)</f>
        <v>0</v>
      </c>
      <c r="G13" s="848">
        <f>SUMIFS('4 Program Budget'!W:W,'4 Program Budget'!$G:$G,$B13,'4 Program Budget'!$H:$H,README!$M$8)</f>
        <v>0</v>
      </c>
      <c r="H13" s="848">
        <f>SUMIFS('4 Program Budget'!X:X,'4 Program Budget'!$G:$G,$B13,'4 Program Budget'!$H:$H,README!$M$8)</f>
        <v>0</v>
      </c>
      <c r="I13" s="907">
        <f>SUMIFS('4 Program Budget'!AG:AG,'4 Program Budget'!$G:$G,$B13,'4 Program Budget'!$H:$H,README!$M$8)</f>
        <v>0</v>
      </c>
      <c r="J13" s="848">
        <f>SUMIFS('4 Program Budget'!AJ:AJ,'4 Program Budget'!$G:$G,$B13,'4 Program Budget'!$H:$H,README!$M$8)</f>
        <v>0</v>
      </c>
      <c r="K13" s="848">
        <f>SUMIFS('4 Program Budget'!AK:AK,'4 Program Budget'!$G:$G,$B13,'4 Program Budget'!$H:$H,README!$M$8)</f>
        <v>0</v>
      </c>
      <c r="L13" s="848">
        <f>SUMIFS('4 Program Budget'!AL:AL,'4 Program Budget'!$G:$G,$B13,'4 Program Budget'!$H:$H,README!$M$8)</f>
        <v>0</v>
      </c>
      <c r="M13" s="848">
        <f>SUMIFS('4 Program Budget'!AM:AM,'4 Program Budget'!$G:$G,$B13,'4 Program Budget'!$H:$H,README!$M$8)</f>
        <v>0</v>
      </c>
      <c r="N13" s="848">
        <f>SUMIFS('4 Program Budget'!AN:AN,'4 Program Budget'!$G:$G,$B13,'4 Program Budget'!$H:$H,README!$M$8)</f>
        <v>0</v>
      </c>
      <c r="P13" s="202"/>
      <c r="R13" s="203"/>
      <c r="S13" s="204"/>
      <c r="T13" s="204"/>
      <c r="U13" s="204"/>
    </row>
    <row r="14" spans="1:21" ht="16.5" thickTop="1" thickBot="1">
      <c r="A14" s="189">
        <v>2</v>
      </c>
      <c r="B14" s="201" t="s">
        <v>34</v>
      </c>
      <c r="C14" s="907">
        <f>SUMIFS('4 Program Budget'!Q:Q,'4 Program Budget'!$G:$G,$B14,'4 Program Budget'!$H:$H,README!$M$8)</f>
        <v>0</v>
      </c>
      <c r="D14" s="848">
        <f>SUMIFS('4 Program Budget'!T:T,'4 Program Budget'!$G:$G,$B14,'4 Program Budget'!$H:$H,README!$M$8)</f>
        <v>0</v>
      </c>
      <c r="E14" s="848">
        <f>SUMIFS('4 Program Budget'!U:U,'4 Program Budget'!$G:$G,$B14,'4 Program Budget'!$H:$H,README!$M$8)</f>
        <v>0</v>
      </c>
      <c r="F14" s="848">
        <f>SUMIFS('4 Program Budget'!V:V,'4 Program Budget'!$G:$G,$B14,'4 Program Budget'!$H:$H,README!$M$8)</f>
        <v>0</v>
      </c>
      <c r="G14" s="848">
        <f>SUMIFS('4 Program Budget'!W:W,'4 Program Budget'!$G:$G,$B14,'4 Program Budget'!$H:$H,README!$M$8)</f>
        <v>0</v>
      </c>
      <c r="H14" s="848">
        <f>SUMIFS('4 Program Budget'!X:X,'4 Program Budget'!$G:$G,$B14,'4 Program Budget'!$H:$H,README!$M$8)</f>
        <v>0</v>
      </c>
      <c r="I14" s="907">
        <f>SUMIFS('4 Program Budget'!AG:AG,'4 Program Budget'!$G:$G,$B14,'4 Program Budget'!$H:$H,README!$M$8)</f>
        <v>0</v>
      </c>
      <c r="J14" s="848">
        <f>SUMIFS('4 Program Budget'!AJ:AJ,'4 Program Budget'!$G:$G,$B14,'4 Program Budget'!$H:$H,README!$M$8)</f>
        <v>0</v>
      </c>
      <c r="K14" s="848">
        <f>SUMIFS('4 Program Budget'!AK:AK,'4 Program Budget'!$G:$G,$B14,'4 Program Budget'!$H:$H,README!$M$8)</f>
        <v>0</v>
      </c>
      <c r="L14" s="848">
        <f>SUMIFS('4 Program Budget'!AL:AL,'4 Program Budget'!$G:$G,$B14,'4 Program Budget'!$H:$H,README!$M$8)</f>
        <v>0</v>
      </c>
      <c r="M14" s="848">
        <f>SUMIFS('4 Program Budget'!AM:AM,'4 Program Budget'!$G:$G,$B14,'4 Program Budget'!$H:$H,README!$M$8)</f>
        <v>0</v>
      </c>
      <c r="N14" s="848">
        <f>SUMIFS('4 Program Budget'!AN:AN,'4 Program Budget'!$G:$G,$B14,'4 Program Budget'!$H:$H,README!$M$8)</f>
        <v>0</v>
      </c>
      <c r="P14" s="202"/>
      <c r="R14" s="203"/>
      <c r="S14" s="204"/>
      <c r="T14" s="204"/>
      <c r="U14" s="204"/>
    </row>
    <row r="15" spans="1:21" ht="16.5" thickTop="1" thickBot="1">
      <c r="A15" s="189">
        <v>3</v>
      </c>
      <c r="B15" s="201" t="s">
        <v>36</v>
      </c>
      <c r="C15" s="907">
        <f>SUMIFS('4 Program Budget'!Q:Q,'4 Program Budget'!$G:$G,$B15,'4 Program Budget'!$H:$H,README!$M$8)</f>
        <v>0</v>
      </c>
      <c r="D15" s="848">
        <f>SUMIFS('4 Program Budget'!T:T,'4 Program Budget'!$G:$G,$B15,'4 Program Budget'!$H:$H,README!$M$8)</f>
        <v>0</v>
      </c>
      <c r="E15" s="848">
        <f>SUMIFS('4 Program Budget'!U:U,'4 Program Budget'!$G:$G,$B15,'4 Program Budget'!$H:$H,README!$M$8)</f>
        <v>0</v>
      </c>
      <c r="F15" s="848">
        <f>SUMIFS('4 Program Budget'!V:V,'4 Program Budget'!$G:$G,$B15,'4 Program Budget'!$H:$H,README!$M$8)</f>
        <v>0</v>
      </c>
      <c r="G15" s="848">
        <f>SUMIFS('4 Program Budget'!W:W,'4 Program Budget'!$G:$G,$B15,'4 Program Budget'!$H:$H,README!$M$8)</f>
        <v>0</v>
      </c>
      <c r="H15" s="848">
        <f>SUMIFS('4 Program Budget'!X:X,'4 Program Budget'!$G:$G,$B15,'4 Program Budget'!$H:$H,README!$M$8)</f>
        <v>0</v>
      </c>
      <c r="I15" s="907">
        <f>SUMIFS('4 Program Budget'!AG:AG,'4 Program Budget'!$G:$G,$B15,'4 Program Budget'!$H:$H,README!$M$8)</f>
        <v>0</v>
      </c>
      <c r="J15" s="848">
        <f>SUMIFS('4 Program Budget'!AJ:AJ,'4 Program Budget'!$G:$G,$B15,'4 Program Budget'!$H:$H,README!$M$8)</f>
        <v>0</v>
      </c>
      <c r="K15" s="848">
        <f>SUMIFS('4 Program Budget'!AK:AK,'4 Program Budget'!$G:$G,$B15,'4 Program Budget'!$H:$H,README!$M$8)</f>
        <v>0</v>
      </c>
      <c r="L15" s="848">
        <f>SUMIFS('4 Program Budget'!AL:AL,'4 Program Budget'!$G:$G,$B15,'4 Program Budget'!$H:$H,README!$M$8)</f>
        <v>0</v>
      </c>
      <c r="M15" s="848">
        <f>SUMIFS('4 Program Budget'!AM:AM,'4 Program Budget'!$G:$G,$B15,'4 Program Budget'!$H:$H,README!$M$8)</f>
        <v>0</v>
      </c>
      <c r="N15" s="848">
        <f>SUMIFS('4 Program Budget'!AN:AN,'4 Program Budget'!$G:$G,$B15,'4 Program Budget'!$H:$H,README!$M$8)</f>
        <v>0</v>
      </c>
      <c r="P15" s="202"/>
      <c r="R15" s="203"/>
      <c r="S15" s="204"/>
      <c r="T15" s="204"/>
      <c r="U15" s="204"/>
    </row>
    <row r="16" spans="1:21" ht="16.5" thickTop="1" thickBot="1">
      <c r="A16" s="189">
        <v>4</v>
      </c>
      <c r="B16" s="205" t="s">
        <v>565</v>
      </c>
      <c r="C16" s="394">
        <f>SUM(C7:C15)</f>
        <v>62506868.745679803</v>
      </c>
      <c r="D16" s="849">
        <f t="shared" ref="D16:H16" si="0">SUM(D7:D15)</f>
        <v>115040192.37810677</v>
      </c>
      <c r="E16" s="849">
        <f t="shared" si="0"/>
        <v>18520.607565508839</v>
      </c>
      <c r="F16" s="849">
        <f t="shared" ref="F16:G16" si="1">SUM(F7:F15)</f>
        <v>3635.4279999999999</v>
      </c>
      <c r="G16" s="849">
        <f t="shared" si="1"/>
        <v>26648.147895234717</v>
      </c>
      <c r="H16" s="849">
        <f t="shared" si="0"/>
        <v>18938.847762269455</v>
      </c>
      <c r="I16" s="394">
        <f>SUM(I7:I15)</f>
        <v>71703434.643248945</v>
      </c>
      <c r="J16" s="849">
        <f t="shared" ref="J16:N16" si="2">SUM(J7:J15)</f>
        <v>120970635.33726954</v>
      </c>
      <c r="K16" s="849">
        <f t="shared" si="2"/>
        <v>23591.124299705341</v>
      </c>
      <c r="L16" s="849">
        <f t="shared" ref="L16:M16" si="3">SUM(L7:L15)</f>
        <v>3627.0620000000004</v>
      </c>
      <c r="M16" s="849">
        <f t="shared" si="3"/>
        <v>28329.260788145828</v>
      </c>
      <c r="N16" s="849">
        <f t="shared" si="2"/>
        <v>18301.618756363066</v>
      </c>
      <c r="P16" s="202" t="s">
        <v>566</v>
      </c>
      <c r="R16" s="203"/>
      <c r="S16" s="204"/>
      <c r="T16" s="204"/>
      <c r="U16" s="204"/>
    </row>
    <row r="17" spans="1:21" ht="16.5" thickTop="1" thickBot="1">
      <c r="B17" s="226" t="s">
        <v>567</v>
      </c>
      <c r="C17" s="850">
        <v>103560407.5761665</v>
      </c>
      <c r="D17" s="909"/>
      <c r="E17" s="910"/>
      <c r="F17" s="911"/>
      <c r="G17" s="911"/>
      <c r="H17" s="911"/>
      <c r="I17" s="850">
        <v>127125463.37975003</v>
      </c>
      <c r="J17" s="909"/>
      <c r="K17" s="910"/>
      <c r="L17" s="910"/>
      <c r="M17" s="910"/>
      <c r="N17" s="911"/>
      <c r="P17" s="912" t="s">
        <v>568</v>
      </c>
      <c r="R17" s="203"/>
      <c r="S17" s="204"/>
      <c r="T17" s="206"/>
      <c r="U17" s="204"/>
    </row>
    <row r="18" spans="1:21" ht="16.5" thickTop="1" thickBot="1">
      <c r="B18" s="226" t="s">
        <v>569</v>
      </c>
      <c r="C18" s="858">
        <v>1.3838332521374896</v>
      </c>
      <c r="D18" s="909"/>
      <c r="E18" s="910"/>
      <c r="F18" s="911"/>
      <c r="G18" s="911"/>
      <c r="H18" s="911"/>
      <c r="I18" s="858">
        <v>1.3394505251755613</v>
      </c>
      <c r="J18" s="909"/>
      <c r="K18" s="910"/>
      <c r="L18" s="910"/>
      <c r="M18" s="910"/>
      <c r="N18" s="911"/>
      <c r="P18" s="1011" t="s">
        <v>570</v>
      </c>
      <c r="R18" s="203"/>
      <c r="S18" s="204"/>
      <c r="T18" s="206"/>
      <c r="U18" s="204"/>
    </row>
    <row r="19" spans="1:21" ht="16.5" thickTop="1" thickBot="1">
      <c r="B19" s="226" t="s">
        <v>571</v>
      </c>
      <c r="C19" s="858">
        <v>1.7009753311904527</v>
      </c>
      <c r="D19" s="909"/>
      <c r="E19" s="910"/>
      <c r="F19" s="911"/>
      <c r="G19" s="911"/>
      <c r="H19" s="911"/>
      <c r="I19" s="858">
        <v>1.8212071810484733</v>
      </c>
      <c r="J19" s="909"/>
      <c r="K19" s="910"/>
      <c r="L19" s="910"/>
      <c r="M19" s="910"/>
      <c r="N19" s="911"/>
      <c r="P19" s="1012"/>
      <c r="R19" s="203"/>
      <c r="S19" s="204"/>
      <c r="T19" s="206"/>
      <c r="U19" s="204"/>
    </row>
    <row r="20" spans="1:21" ht="31.5" customHeight="1" thickTop="1" thickBot="1">
      <c r="B20" s="443" t="s">
        <v>572</v>
      </c>
      <c r="C20" s="444"/>
      <c r="D20" s="913"/>
      <c r="E20" s="913"/>
      <c r="F20" s="446"/>
      <c r="G20" s="446"/>
      <c r="H20" s="446"/>
      <c r="I20" s="444"/>
      <c r="J20" s="913"/>
      <c r="K20" s="913"/>
      <c r="L20" s="913"/>
      <c r="M20" s="913"/>
      <c r="N20" s="446"/>
      <c r="P20" s="391"/>
      <c r="R20" s="392"/>
    </row>
    <row r="21" spans="1:21" ht="16.5" customHeight="1" thickTop="1" thickBot="1">
      <c r="B21" s="201" t="s">
        <v>17</v>
      </c>
      <c r="C21" s="270">
        <f>SUMIFS('4 Program Budget'!Q:Q,'4 Program Budget'!$G:$G,$B21,'4 Program Budget'!$H:$H,README!$M$9)</f>
        <v>1366008.3702285022</v>
      </c>
      <c r="D21" s="848">
        <f>SUMIFS('4 Program Budget'!T:T,'4 Program Budget'!$G:$G,$B21,'4 Program Budget'!$H:$H,README!$M$9)</f>
        <v>1233312.1380021821</v>
      </c>
      <c r="E21" s="848">
        <f>SUMIFS('4 Program Budget'!U:U,'4 Program Budget'!$G:$G,$B21,'4 Program Budget'!$H:$H,README!$M$9)</f>
        <v>0.11273471718317343</v>
      </c>
      <c r="F21" s="848">
        <f>SUMIFS('4 Program Budget'!V:V,'4 Program Budget'!$G:$G,$B21,'4 Program Budget'!$H:$H,README!$M$9)</f>
        <v>0.94899999999999995</v>
      </c>
      <c r="G21" s="848">
        <f>SUMIFS('4 Program Budget'!W:W,'4 Program Budget'!$G:$G,$B21,'4 Program Budget'!$H:$H,README!$M$9)</f>
        <v>-7.14563911529343</v>
      </c>
      <c r="H21" s="848">
        <f>SUMIFS('4 Program Budget'!X:X,'4 Program Budget'!$G:$G,$B21,'4 Program Budget'!$H:$H,README!$M$9)</f>
        <v>59.508469228677598</v>
      </c>
      <c r="I21" s="270">
        <f>SUMIFS('4 Program Budget'!AG:AG,'4 Program Budget'!$G:$G,$B21,'4 Program Budget'!$H:$H,README!$M$9)</f>
        <v>2990091.1659368486</v>
      </c>
      <c r="J21" s="848">
        <f>SUMIFS('4 Program Budget'!AJ:AJ,'4 Program Budget'!$G:$G,$B21,'4 Program Budget'!$H:$H,README!$M$9)</f>
        <v>3192274.6345279012</v>
      </c>
      <c r="K21" s="848">
        <f>SUMIFS('4 Program Budget'!AK:AK,'4 Program Budget'!$G:$G,$B21,'4 Program Budget'!$H:$H,README!$M$9)</f>
        <v>-7.1835456160179403</v>
      </c>
      <c r="L21" s="848">
        <f>SUMIFS('4 Program Budget'!AL:AL,'4 Program Budget'!$G:$G,$B21,'4 Program Budget'!$H:$H,README!$M$9)</f>
        <v>33.642000000000003</v>
      </c>
      <c r="M21" s="848">
        <f>SUMIFS('4 Program Budget'!AM:AM,'4 Program Budget'!$G:$G,$B21,'4 Program Budget'!$H:$H,README!$M$9)</f>
        <v>-37.081871573775516</v>
      </c>
      <c r="N21" s="848">
        <f>SUMIFS('4 Program Budget'!AN:AN,'4 Program Budget'!$G:$G,$B21,'4 Program Budget'!$H:$H,README!$M$9)</f>
        <v>202.81526437403835</v>
      </c>
      <c r="P21" s="202" t="s">
        <v>563</v>
      </c>
    </row>
    <row r="22" spans="1:21" ht="16.5" thickTop="1" thickBot="1">
      <c r="B22" s="201" t="s">
        <v>22</v>
      </c>
      <c r="C22" s="270">
        <f>SUMIFS('4 Program Budget'!Q:Q,'4 Program Budget'!$G:$G,$B22,'4 Program Budget'!$H:$H,README!$M$9)</f>
        <v>2836620.683083191</v>
      </c>
      <c r="D22" s="848">
        <f>SUMIFS('4 Program Budget'!T:T,'4 Program Budget'!$G:$G,$B22,'4 Program Budget'!$H:$H,README!$M$9)</f>
        <v>125742.69211872334</v>
      </c>
      <c r="E22" s="848">
        <f>SUMIFS('4 Program Budget'!U:U,'4 Program Budget'!$G:$G,$B22,'4 Program Budget'!$H:$H,README!$M$9)</f>
        <v>31.053313918492755</v>
      </c>
      <c r="F22" s="848">
        <f>SUMIFS('4 Program Budget'!V:V,'4 Program Budget'!$G:$G,$B22,'4 Program Budget'!$H:$H,README!$M$9)</f>
        <v>5.9710000000000001</v>
      </c>
      <c r="G22" s="848">
        <f>SUMIFS('4 Program Budget'!W:W,'4 Program Budget'!$G:$G,$B22,'4 Program Budget'!$H:$H,README!$M$9)</f>
        <v>2.122908831638088</v>
      </c>
      <c r="H22" s="848">
        <f>SUMIFS('4 Program Budget'!X:X,'4 Program Budget'!$G:$G,$B22,'4 Program Budget'!$H:$H,README!$M$9)</f>
        <v>3.1835353744884527</v>
      </c>
      <c r="I22" s="270">
        <f>SUMIFS('4 Program Budget'!AG:AG,'4 Program Budget'!$G:$G,$B22,'4 Program Budget'!$H:$H,README!$M$9)</f>
        <v>3114908.9803117723</v>
      </c>
      <c r="J22" s="848">
        <f>SUMIFS('4 Program Budget'!AJ:AJ,'4 Program Budget'!$G:$G,$B22,'4 Program Budget'!$H:$H,README!$M$9)</f>
        <v>1669285.2029249966</v>
      </c>
      <c r="K22" s="848">
        <f>SUMIFS('4 Program Budget'!AK:AK,'4 Program Budget'!$G:$G,$B22,'4 Program Budget'!$H:$H,README!$M$9)</f>
        <v>411.86037359851912</v>
      </c>
      <c r="L22" s="848">
        <f>SUMIFS('4 Program Budget'!AL:AL,'4 Program Budget'!$G:$G,$B22,'4 Program Budget'!$H:$H,README!$M$9)</f>
        <v>80.710000000000008</v>
      </c>
      <c r="M22" s="848">
        <f>SUMIFS('4 Program Budget'!AM:AM,'4 Program Budget'!$G:$G,$B22,'4 Program Budget'!$H:$H,README!$M$9)</f>
        <v>28.709720669050064</v>
      </c>
      <c r="N22" s="848">
        <f>SUMIFS('4 Program Budget'!AN:AN,'4 Program Budget'!$G:$G,$B22,'4 Program Budget'!$H:$H,README!$M$9)</f>
        <v>43.012883561755814</v>
      </c>
      <c r="P22" s="202" t="s">
        <v>564</v>
      </c>
      <c r="R22" s="203"/>
      <c r="S22" s="204"/>
      <c r="T22" s="204"/>
      <c r="U22" s="204"/>
    </row>
    <row r="23" spans="1:21" ht="16.5" thickTop="1" thickBot="1">
      <c r="B23" s="201" t="s">
        <v>25</v>
      </c>
      <c r="C23" s="270">
        <f>SUMIFS('4 Program Budget'!Q:Q,'4 Program Budget'!$G:$G,$B23,'4 Program Budget'!$H:$H,README!$M$9)</f>
        <v>379407.6264264044</v>
      </c>
      <c r="D23" s="848">
        <f>SUMIFS('4 Program Budget'!T:T,'4 Program Budget'!$G:$G,$B23,'4 Program Budget'!$H:$H,README!$M$9)</f>
        <v>51849.124085795949</v>
      </c>
      <c r="E23" s="848">
        <f>SUMIFS('4 Program Budget'!U:U,'4 Program Budget'!$G:$G,$B23,'4 Program Budget'!$H:$H,README!$M$9)</f>
        <v>8.5478787819660269</v>
      </c>
      <c r="F23" s="848">
        <f>SUMIFS('4 Program Budget'!V:V,'4 Program Budget'!$G:$G,$B23,'4 Program Budget'!$H:$H,README!$M$9)</f>
        <v>4.6639999999999997</v>
      </c>
      <c r="G23" s="848">
        <f>SUMIFS('4 Program Budget'!W:W,'4 Program Budget'!$G:$G,$B23,'4 Program Budget'!$H:$H,README!$M$9)</f>
        <v>1.225825583580241</v>
      </c>
      <c r="H23" s="848">
        <f>SUMIFS('4 Program Budget'!X:X,'4 Program Budget'!$G:$G,$B23,'4 Program Budget'!$H:$H,README!$M$9)</f>
        <v>2.6602105661523612</v>
      </c>
      <c r="I23" s="270">
        <f>SUMIFS('4 Program Budget'!AG:AG,'4 Program Budget'!$G:$G,$B23,'4 Program Budget'!$H:$H,README!$M$9)</f>
        <v>491255.18197521067</v>
      </c>
      <c r="J23" s="848">
        <f>SUMIFS('4 Program Budget'!AJ:AJ,'4 Program Budget'!$G:$G,$B23,'4 Program Budget'!$H:$H,README!$M$9)</f>
        <v>684002.19775454537</v>
      </c>
      <c r="K23" s="848">
        <f>SUMIFS('4 Program Budget'!AK:AK,'4 Program Budget'!$G:$G,$B23,'4 Program Budget'!$H:$H,README!$M$9)</f>
        <v>113.10113631421152</v>
      </c>
      <c r="L23" s="848">
        <f>SUMIFS('4 Program Budget'!AL:AL,'4 Program Budget'!$G:$G,$B23,'4 Program Budget'!$H:$H,README!$M$9)</f>
        <v>62.227000000000004</v>
      </c>
      <c r="M23" s="848">
        <f>SUMIFS('4 Program Budget'!AM:AM,'4 Program Budget'!$G:$G,$B23,'4 Program Budget'!$H:$H,README!$M$9)</f>
        <v>16.497217998949807</v>
      </c>
      <c r="N23" s="848">
        <f>SUMIFS('4 Program Budget'!AN:AN,'4 Program Budget'!$G:$G,$B23,'4 Program Budget'!$H:$H,README!$M$9)</f>
        <v>35.457867882003356</v>
      </c>
      <c r="P23" s="202"/>
      <c r="R23" s="203"/>
      <c r="S23" s="204"/>
      <c r="T23" s="204"/>
      <c r="U23" s="204"/>
    </row>
    <row r="24" spans="1:21" ht="16.5" thickTop="1" thickBot="1">
      <c r="B24" s="908" t="s">
        <v>27</v>
      </c>
      <c r="C24" s="270">
        <f>SUMIFS('4 Program Budget'!Q:Q,'4 Program Budget'!$G:$G,$B24,'4 Program Budget'!$H:$H,README!$M$9)</f>
        <v>127255.37977369917</v>
      </c>
      <c r="D24" s="848">
        <f>SUMIFS('4 Program Budget'!T:T,'4 Program Budget'!$G:$G,$B24,'4 Program Budget'!$H:$H,README!$M$9)</f>
        <v>12153.799761545913</v>
      </c>
      <c r="E24" s="848">
        <f>SUMIFS('4 Program Budget'!U:U,'4 Program Budget'!$G:$G,$B24,'4 Program Budget'!$H:$H,README!$M$9)</f>
        <v>3.2442936933604511</v>
      </c>
      <c r="F24" s="848">
        <f>SUMIFS('4 Program Budget'!V:V,'4 Program Budget'!$G:$G,$B24,'4 Program Budget'!$H:$H,README!$M$9)</f>
        <v>0.252</v>
      </c>
      <c r="G24" s="848">
        <f>SUMIFS('4 Program Budget'!W:W,'4 Program Budget'!$G:$G,$B24,'4 Program Budget'!$H:$H,README!$M$9)</f>
        <v>0.28753727001067397</v>
      </c>
      <c r="H24" s="848">
        <f>SUMIFS('4 Program Budget'!X:X,'4 Program Budget'!$G:$G,$B24,'4 Program Budget'!$H:$H,README!$M$9)</f>
        <v>9.0199625168531805E-2</v>
      </c>
      <c r="I24" s="270">
        <f>SUMIFS('4 Program Budget'!AG:AG,'4 Program Budget'!$G:$G,$B24,'4 Program Budget'!$H:$H,README!$M$9)</f>
        <v>140276.09625248532</v>
      </c>
      <c r="J24" s="848">
        <f>SUMIFS('4 Program Budget'!AJ:AJ,'4 Program Budget'!$G:$G,$B24,'4 Program Budget'!$H:$H,README!$M$9)</f>
        <v>162366.32562768937</v>
      </c>
      <c r="K24" s="848">
        <f>SUMIFS('4 Program Budget'!AK:AK,'4 Program Budget'!$G:$G,$B24,'4 Program Budget'!$H:$H,README!$M$9)</f>
        <v>43.007981078303786</v>
      </c>
      <c r="L24" s="848">
        <f>SUMIFS('4 Program Budget'!AL:AL,'4 Program Budget'!$G:$G,$B24,'4 Program Budget'!$H:$H,README!$M$9)</f>
        <v>3.444</v>
      </c>
      <c r="M24" s="848">
        <f>SUMIFS('4 Program Budget'!AM:AM,'4 Program Budget'!$G:$G,$B24,'4 Program Budget'!$H:$H,README!$M$9)</f>
        <v>3.9293784324115451</v>
      </c>
      <c r="N24" s="848">
        <f>SUMIFS('4 Program Budget'!AN:AN,'4 Program Budget'!$G:$G,$B24,'4 Program Budget'!$H:$H,README!$M$9)</f>
        <v>1.2341460161098645</v>
      </c>
      <c r="P24" s="202"/>
      <c r="R24" s="203"/>
      <c r="S24" s="204"/>
      <c r="T24" s="204"/>
      <c r="U24" s="204"/>
    </row>
    <row r="25" spans="1:21" ht="16.5" thickTop="1" thickBot="1">
      <c r="B25" s="201" t="s">
        <v>29</v>
      </c>
      <c r="C25" s="270">
        <f>SUMIFS('4 Program Budget'!Q:Q,'4 Program Budget'!$G:$G,$B25,'4 Program Budget'!$H:$H,README!$M$9)</f>
        <v>3764169.3804000001</v>
      </c>
      <c r="D25" s="848">
        <f>SUMIFS('4 Program Budget'!T:T,'4 Program Budget'!$G:$G,$B25,'4 Program Budget'!$H:$H,README!$M$9)</f>
        <v>0</v>
      </c>
      <c r="E25" s="848">
        <f>SUMIFS('4 Program Budget'!U:U,'4 Program Budget'!$G:$G,$B25,'4 Program Budget'!$H:$H,README!$M$9)</f>
        <v>0</v>
      </c>
      <c r="F25" s="848">
        <f>SUMIFS('4 Program Budget'!V:V,'4 Program Budget'!$G:$G,$B25,'4 Program Budget'!$H:$H,README!$M$9)</f>
        <v>0</v>
      </c>
      <c r="G25" s="848">
        <f>SUMIFS('4 Program Budget'!W:W,'4 Program Budget'!$G:$G,$B25,'4 Program Budget'!$H:$H,README!$M$9)</f>
        <v>0</v>
      </c>
      <c r="H25" s="848">
        <f>SUMIFS('4 Program Budget'!X:X,'4 Program Budget'!$G:$G,$B25,'4 Program Budget'!$H:$H,README!$M$9)</f>
        <v>0</v>
      </c>
      <c r="I25" s="270">
        <f>SUMIFS('4 Program Budget'!AG:AG,'4 Program Budget'!$G:$G,$B25,'4 Program Budget'!$H:$H,README!$M$9)</f>
        <v>3907560.6751999999</v>
      </c>
      <c r="J25" s="848">
        <f>SUMIFS('4 Program Budget'!AJ:AJ,'4 Program Budget'!$G:$G,$B25,'4 Program Budget'!$H:$H,README!$M$9)</f>
        <v>0</v>
      </c>
      <c r="K25" s="848">
        <f>SUMIFS('4 Program Budget'!AK:AK,'4 Program Budget'!$G:$G,$B25,'4 Program Budget'!$H:$H,README!$M$9)</f>
        <v>0</v>
      </c>
      <c r="L25" s="848">
        <f>SUMIFS('4 Program Budget'!AL:AL,'4 Program Budget'!$G:$G,$B25,'4 Program Budget'!$H:$H,README!$M$9)</f>
        <v>0</v>
      </c>
      <c r="M25" s="848">
        <f>SUMIFS('4 Program Budget'!AM:AM,'4 Program Budget'!$G:$G,$B25,'4 Program Budget'!$H:$H,README!$M$9)</f>
        <v>0</v>
      </c>
      <c r="N25" s="848">
        <f>SUMIFS('4 Program Budget'!AN:AN,'4 Program Budget'!$G:$G,$B25,'4 Program Budget'!$H:$H,README!$M$9)</f>
        <v>0</v>
      </c>
      <c r="P25" s="202"/>
      <c r="R25" s="203"/>
      <c r="S25" s="204"/>
      <c r="T25" s="204"/>
      <c r="U25" s="204"/>
    </row>
    <row r="26" spans="1:21" ht="16.5" thickTop="1" thickBot="1">
      <c r="B26" s="201" t="s">
        <v>30</v>
      </c>
      <c r="C26" s="270">
        <f>SUMIFS('4 Program Budget'!Q:Q,'4 Program Budget'!$G:$G,$B26,'4 Program Budget'!$H:$H,README!$M$9)</f>
        <v>378206.38705103984</v>
      </c>
      <c r="D26" s="848">
        <f>SUMIFS('4 Program Budget'!T:T,'4 Program Budget'!$G:$G,$B26,'4 Program Budget'!$H:$H,README!$M$9)</f>
        <v>15595.830981679415</v>
      </c>
      <c r="E26" s="848">
        <f>SUMIFS('4 Program Budget'!U:U,'4 Program Budget'!$G:$G,$B26,'4 Program Budget'!$H:$H,README!$M$9)</f>
        <v>5.7616392241197403</v>
      </c>
      <c r="F26" s="848">
        <f>SUMIFS('4 Program Budget'!V:V,'4 Program Budget'!$G:$G,$B26,'4 Program Budget'!$H:$H,README!$M$9)</f>
        <v>1.145</v>
      </c>
      <c r="G26" s="848">
        <f>SUMIFS('4 Program Budget'!W:W,'4 Program Budget'!$G:$G,$B26,'4 Program Budget'!$H:$H,README!$M$9)</f>
        <v>0.59647840138548958</v>
      </c>
      <c r="H26" s="848">
        <f>SUMIFS('4 Program Budget'!X:X,'4 Program Budget'!$G:$G,$B26,'4 Program Budget'!$H:$H,README!$M$9)</f>
        <v>0.61984424424534346</v>
      </c>
      <c r="I26" s="270">
        <f>SUMIFS('4 Program Budget'!AG:AG,'4 Program Budget'!$G:$G,$B26,'4 Program Budget'!$H:$H,README!$M$9)</f>
        <v>177128.31842189745</v>
      </c>
      <c r="J26" s="848">
        <f>SUMIFS('4 Program Budget'!AJ:AJ,'4 Program Budget'!$G:$G,$B26,'4 Program Budget'!$H:$H,README!$M$9)</f>
        <v>206949.5430193356</v>
      </c>
      <c r="K26" s="848">
        <f>SUMIFS('4 Program Budget'!AK:AK,'4 Program Budget'!$G:$G,$B26,'4 Program Budget'!$H:$H,README!$M$9)</f>
        <v>75.060035620597503</v>
      </c>
      <c r="L26" s="848">
        <f>SUMIFS('4 Program Budget'!AL:AL,'4 Program Budget'!$G:$G,$B26,'4 Program Budget'!$H:$H,README!$M$9)</f>
        <v>15.722</v>
      </c>
      <c r="M26" s="848">
        <f>SUMIFS('4 Program Budget'!AM:AM,'4 Program Budget'!$G:$G,$B26,'4 Program Budget'!$H:$H,README!$M$9)</f>
        <v>8.1232241529849265</v>
      </c>
      <c r="N26" s="848">
        <f>SUMIFS('4 Program Budget'!AN:AN,'4 Program Budget'!$G:$G,$B26,'4 Program Budget'!$H:$H,README!$M$9)</f>
        <v>8.5117581079861839</v>
      </c>
      <c r="P26" s="202"/>
      <c r="R26" s="203"/>
      <c r="S26" s="204"/>
      <c r="T26" s="204"/>
      <c r="U26" s="204"/>
    </row>
    <row r="27" spans="1:21" ht="16.5" thickTop="1" thickBot="1">
      <c r="A27" s="189">
        <v>1</v>
      </c>
      <c r="B27" s="201" t="s">
        <v>32</v>
      </c>
      <c r="C27" s="270">
        <f>SUMIFS('4 Program Budget'!Q:Q,'4 Program Budget'!$G:$G,$B27,'4 Program Budget'!$H:$H,README!$M$9)</f>
        <v>4219935.33</v>
      </c>
      <c r="D27" s="848">
        <f>SUMIFS('4 Program Budget'!T:T,'4 Program Budget'!$G:$G,$B27,'4 Program Budget'!$H:$H,README!$M$9)</f>
        <v>0</v>
      </c>
      <c r="E27" s="848">
        <f>SUMIFS('4 Program Budget'!U:U,'4 Program Budget'!$G:$G,$B27,'4 Program Budget'!$H:$H,README!$M$9)</f>
        <v>0</v>
      </c>
      <c r="F27" s="848">
        <f>SUMIFS('4 Program Budget'!V:V,'4 Program Budget'!$G:$G,$B27,'4 Program Budget'!$H:$H,README!$M$9)</f>
        <v>0</v>
      </c>
      <c r="G27" s="848">
        <f>SUMIFS('4 Program Budget'!W:W,'4 Program Budget'!$G:$G,$B27,'4 Program Budget'!$H:$H,README!$M$9)</f>
        <v>0</v>
      </c>
      <c r="H27" s="848">
        <f>SUMIFS('4 Program Budget'!X:X,'4 Program Budget'!$G:$G,$B27,'4 Program Budget'!$H:$H,README!$M$9)</f>
        <v>0</v>
      </c>
      <c r="I27" s="270">
        <f>SUMIFS('4 Program Budget'!AG:AG,'4 Program Budget'!$G:$G,$B27,'4 Program Budget'!$H:$H,README!$M$9)</f>
        <v>3697551.6056000004</v>
      </c>
      <c r="J27" s="848">
        <f>SUMIFS('4 Program Budget'!AJ:AJ,'4 Program Budget'!$G:$G,$B27,'4 Program Budget'!$H:$H,README!$M$9)</f>
        <v>0</v>
      </c>
      <c r="K27" s="848">
        <f>SUMIFS('4 Program Budget'!AK:AK,'4 Program Budget'!$G:$G,$B27,'4 Program Budget'!$H:$H,README!$M$9)</f>
        <v>0</v>
      </c>
      <c r="L27" s="848">
        <f>SUMIFS('4 Program Budget'!AL:AL,'4 Program Budget'!$G:$G,$B27,'4 Program Budget'!$H:$H,README!$M$9)</f>
        <v>0</v>
      </c>
      <c r="M27" s="848">
        <f>SUMIFS('4 Program Budget'!AM:AM,'4 Program Budget'!$G:$G,$B27,'4 Program Budget'!$H:$H,README!$M$9)</f>
        <v>0</v>
      </c>
      <c r="N27" s="848">
        <f>SUMIFS('4 Program Budget'!AN:AN,'4 Program Budget'!$G:$G,$B27,'4 Program Budget'!$H:$H,README!$M$9)</f>
        <v>0</v>
      </c>
      <c r="P27" s="202"/>
      <c r="R27" s="203"/>
      <c r="S27" s="204"/>
      <c r="T27" s="204"/>
      <c r="U27" s="204"/>
    </row>
    <row r="28" spans="1:21" ht="16.5" thickTop="1" thickBot="1">
      <c r="A28" s="189">
        <v>2</v>
      </c>
      <c r="B28" s="201" t="s">
        <v>34</v>
      </c>
      <c r="C28" s="270">
        <f>SUMIFS('4 Program Budget'!Q:Q,'4 Program Budget'!$G:$G,$B28,'4 Program Budget'!$H:$H,README!$M$9)</f>
        <v>285986.37</v>
      </c>
      <c r="D28" s="848">
        <f>SUMIFS('4 Program Budget'!T:T,'4 Program Budget'!$G:$G,$B28,'4 Program Budget'!$H:$H,README!$M$9)</f>
        <v>0</v>
      </c>
      <c r="E28" s="848">
        <f>SUMIFS('4 Program Budget'!U:U,'4 Program Budget'!$G:$G,$B28,'4 Program Budget'!$H:$H,README!$M$9)</f>
        <v>0</v>
      </c>
      <c r="F28" s="848">
        <f>SUMIFS('4 Program Budget'!V:V,'4 Program Budget'!$G:$G,$B28,'4 Program Budget'!$H:$H,README!$M$9)</f>
        <v>0</v>
      </c>
      <c r="G28" s="848">
        <f>SUMIFS('4 Program Budget'!W:W,'4 Program Budget'!$G:$G,$B28,'4 Program Budget'!$H:$H,README!$M$9)</f>
        <v>0</v>
      </c>
      <c r="H28" s="848">
        <f>SUMIFS('4 Program Budget'!X:X,'4 Program Budget'!$G:$G,$B28,'4 Program Budget'!$H:$H,README!$M$9)</f>
        <v>0</v>
      </c>
      <c r="I28" s="270">
        <f>SUMIFS('4 Program Budget'!AG:AG,'4 Program Budget'!$G:$G,$B28,'4 Program Budget'!$H:$H,README!$M$9)</f>
        <v>365476.98719999997</v>
      </c>
      <c r="J28" s="848">
        <f>SUMIFS('4 Program Budget'!AJ:AJ,'4 Program Budget'!$G:$G,$B28,'4 Program Budget'!$H:$H,README!$M$9)</f>
        <v>0</v>
      </c>
      <c r="K28" s="848">
        <f>SUMIFS('4 Program Budget'!AK:AK,'4 Program Budget'!$G:$G,$B28,'4 Program Budget'!$H:$H,README!$M$9)</f>
        <v>0</v>
      </c>
      <c r="L28" s="848">
        <f>SUMIFS('4 Program Budget'!AL:AL,'4 Program Budget'!$G:$G,$B28,'4 Program Budget'!$H:$H,README!$M$9)</f>
        <v>0</v>
      </c>
      <c r="M28" s="848">
        <f>SUMIFS('4 Program Budget'!AM:AM,'4 Program Budget'!$G:$G,$B28,'4 Program Budget'!$H:$H,README!$M$9)</f>
        <v>0</v>
      </c>
      <c r="N28" s="848">
        <f>SUMIFS('4 Program Budget'!AN:AN,'4 Program Budget'!$G:$G,$B28,'4 Program Budget'!$H:$H,README!$M$9)</f>
        <v>0</v>
      </c>
      <c r="P28" s="202"/>
      <c r="R28" s="203"/>
      <c r="S28" s="204"/>
      <c r="T28" s="204"/>
      <c r="U28" s="204"/>
    </row>
    <row r="29" spans="1:21" ht="16.5" thickTop="1" thickBot="1">
      <c r="A29" s="189">
        <v>3</v>
      </c>
      <c r="B29" s="201" t="s">
        <v>36</v>
      </c>
      <c r="C29" s="270">
        <f>SUMIFS('4 Program Budget'!Q:Q,'4 Program Budget'!$G:$G,$B29,'4 Program Budget'!$H:$H,README!$M$9)</f>
        <v>0</v>
      </c>
      <c r="D29" s="848">
        <f>SUMIFS('4 Program Budget'!T:T,'4 Program Budget'!$G:$G,$B29,'4 Program Budget'!$H:$H,README!$M$9)</f>
        <v>0</v>
      </c>
      <c r="E29" s="848">
        <f>SUMIFS('4 Program Budget'!U:U,'4 Program Budget'!$G:$G,$B29,'4 Program Budget'!$H:$H,README!$M$9)</f>
        <v>0</v>
      </c>
      <c r="F29" s="848">
        <f>SUMIFS('4 Program Budget'!V:V,'4 Program Budget'!$G:$G,$B29,'4 Program Budget'!$H:$H,README!$M$9)</f>
        <v>0</v>
      </c>
      <c r="G29" s="848">
        <f>SUMIFS('4 Program Budget'!W:W,'4 Program Budget'!$G:$G,$B29,'4 Program Budget'!$H:$H,README!$M$9)</f>
        <v>0</v>
      </c>
      <c r="H29" s="848">
        <f>SUMIFS('4 Program Budget'!X:X,'4 Program Budget'!$G:$G,$B29,'4 Program Budget'!$H:$H,README!$M$9)</f>
        <v>0</v>
      </c>
      <c r="I29" s="270">
        <f>SUMIFS('4 Program Budget'!AG:AG,'4 Program Budget'!$G:$G,$B29,'4 Program Budget'!$H:$H,README!$M$9)</f>
        <v>0</v>
      </c>
      <c r="J29" s="848">
        <f>SUMIFS('4 Program Budget'!AJ:AJ,'4 Program Budget'!$G:$G,$B29,'4 Program Budget'!$H:$H,README!$M$9)</f>
        <v>0</v>
      </c>
      <c r="K29" s="848">
        <f>SUMIFS('4 Program Budget'!AK:AK,'4 Program Budget'!$G:$G,$B29,'4 Program Budget'!$H:$H,README!$M$9)</f>
        <v>0</v>
      </c>
      <c r="L29" s="848">
        <f>SUMIFS('4 Program Budget'!AL:AL,'4 Program Budget'!$G:$G,$B29,'4 Program Budget'!$H:$H,README!$M$9)</f>
        <v>0</v>
      </c>
      <c r="M29" s="848">
        <f>SUMIFS('4 Program Budget'!AM:AM,'4 Program Budget'!$G:$G,$B29,'4 Program Budget'!$H:$H,README!$M$9)</f>
        <v>0</v>
      </c>
      <c r="N29" s="848">
        <f>SUMIFS('4 Program Budget'!AN:AN,'4 Program Budget'!$G:$G,$B29,'4 Program Budget'!$H:$H,README!$M$9)</f>
        <v>0</v>
      </c>
      <c r="P29" s="202"/>
      <c r="R29" s="203"/>
      <c r="S29" s="204"/>
      <c r="T29" s="204"/>
      <c r="U29" s="204"/>
    </row>
    <row r="30" spans="1:21" ht="16.5" thickTop="1" thickBot="1">
      <c r="A30" s="189">
        <v>4</v>
      </c>
      <c r="B30" s="205" t="s">
        <v>565</v>
      </c>
      <c r="C30" s="393">
        <f>SUM(C21:C29)</f>
        <v>13357589.526962837</v>
      </c>
      <c r="D30" s="696">
        <f t="shared" ref="D30:H30" si="4">SUM(D21:D29)</f>
        <v>1438653.5849499267</v>
      </c>
      <c r="E30" s="696">
        <f t="shared" si="4"/>
        <v>48.719860335122149</v>
      </c>
      <c r="F30" s="696">
        <f t="shared" ref="F30:G30" si="5">SUM(F21:F29)</f>
        <v>12.981</v>
      </c>
      <c r="G30" s="696">
        <f t="shared" si="5"/>
        <v>-2.9128890286789373</v>
      </c>
      <c r="H30" s="696">
        <f t="shared" si="4"/>
        <v>66.062259038732293</v>
      </c>
      <c r="I30" s="393">
        <f>SUM(I21:I29)</f>
        <v>14884249.010898214</v>
      </c>
      <c r="J30" s="849">
        <f t="shared" ref="J30:N30" si="6">SUM(J21:J29)</f>
        <v>5914877.9038544679</v>
      </c>
      <c r="K30" s="849">
        <f t="shared" si="6"/>
        <v>635.84598099561401</v>
      </c>
      <c r="L30" s="849">
        <f t="shared" ref="L30:M30" si="7">SUM(L21:L29)</f>
        <v>195.745</v>
      </c>
      <c r="M30" s="849">
        <f t="shared" si="7"/>
        <v>20.177669679620827</v>
      </c>
      <c r="N30" s="849">
        <f t="shared" si="6"/>
        <v>291.03191994189359</v>
      </c>
      <c r="P30" s="648" t="s">
        <v>566</v>
      </c>
      <c r="R30" s="203"/>
      <c r="S30" s="204"/>
      <c r="T30" s="204"/>
      <c r="U30" s="204"/>
    </row>
    <row r="31" spans="1:21" ht="16.5" thickTop="1" thickBot="1">
      <c r="B31" s="226" t="s">
        <v>567</v>
      </c>
      <c r="C31" s="850">
        <v>834453.27689227194</v>
      </c>
      <c r="D31" s="909"/>
      <c r="E31" s="910"/>
      <c r="F31" s="911"/>
      <c r="G31" s="911"/>
      <c r="H31" s="911"/>
      <c r="I31" s="850">
        <v>7292340.6861025365</v>
      </c>
      <c r="J31" s="909"/>
      <c r="K31" s="910"/>
      <c r="L31" s="910"/>
      <c r="M31" s="910"/>
      <c r="N31" s="911"/>
      <c r="P31" s="912" t="s">
        <v>568</v>
      </c>
      <c r="R31" s="203"/>
      <c r="S31" s="204"/>
      <c r="T31" s="206"/>
      <c r="U31" s="204"/>
    </row>
    <row r="32" spans="1:21" ht="17" customHeight="1" thickTop="1" thickBot="1">
      <c r="B32" s="226" t="s">
        <v>573</v>
      </c>
      <c r="C32" s="858">
        <v>9.2384144379879657E-2</v>
      </c>
      <c r="D32" s="909"/>
      <c r="E32" s="910"/>
      <c r="F32" s="911"/>
      <c r="G32" s="911"/>
      <c r="H32" s="911"/>
      <c r="I32" s="858">
        <v>0.41497771551209317</v>
      </c>
      <c r="J32" s="909"/>
      <c r="K32" s="910"/>
      <c r="L32" s="910"/>
      <c r="M32" s="910"/>
      <c r="N32" s="911"/>
      <c r="P32" s="1013" t="s">
        <v>574</v>
      </c>
      <c r="R32" s="203"/>
      <c r="S32" s="204"/>
      <c r="T32" s="206"/>
      <c r="U32" s="204"/>
    </row>
    <row r="33" spans="1:21" ht="16.5" thickTop="1" thickBot="1">
      <c r="B33" s="226" t="s">
        <v>571</v>
      </c>
      <c r="C33" s="858">
        <v>9.2754393817349387E-2</v>
      </c>
      <c r="D33" s="909"/>
      <c r="E33" s="910"/>
      <c r="F33" s="911"/>
      <c r="G33" s="911"/>
      <c r="H33" s="911"/>
      <c r="I33" s="858">
        <v>0.46511973597443884</v>
      </c>
      <c r="J33" s="909"/>
      <c r="K33" s="910"/>
      <c r="L33" s="910"/>
      <c r="M33" s="910"/>
      <c r="N33" s="911"/>
      <c r="P33" s="1012"/>
      <c r="R33" s="203"/>
      <c r="S33" s="204"/>
      <c r="T33" s="206"/>
      <c r="U33" s="204"/>
    </row>
    <row r="34" spans="1:21" ht="31.5" customHeight="1" thickTop="1" thickBot="1">
      <c r="B34" s="443" t="s">
        <v>575</v>
      </c>
      <c r="C34" s="444"/>
      <c r="D34" s="913"/>
      <c r="E34" s="913"/>
      <c r="F34" s="446"/>
      <c r="G34" s="446"/>
      <c r="H34" s="446"/>
      <c r="I34" s="444"/>
      <c r="J34" s="913"/>
      <c r="K34" s="913"/>
      <c r="L34" s="913"/>
      <c r="M34" s="913"/>
      <c r="N34" s="446"/>
      <c r="P34" s="391"/>
      <c r="R34" s="392"/>
    </row>
    <row r="35" spans="1:21" ht="16.5" customHeight="1" thickTop="1" thickBot="1">
      <c r="B35" s="201" t="s">
        <v>17</v>
      </c>
      <c r="C35" s="270">
        <f>SUMIFS('4 Program Budget'!Q:Q,'4 Program Budget'!$G:$G,$B35,'4 Program Budget'!$H:$H,README!$M$10)</f>
        <v>0</v>
      </c>
      <c r="D35" s="848">
        <f>SUMIFS('4 Program Budget'!T:T,'4 Program Budget'!$G:$G,$B35,'4 Program Budget'!$H:$H,README!$M$10)</f>
        <v>0</v>
      </c>
      <c r="E35" s="848">
        <f>SUMIFS('4 Program Budget'!U:U,'4 Program Budget'!$G:$G,$B35,'4 Program Budget'!$H:$H,README!$M$10)</f>
        <v>0</v>
      </c>
      <c r="F35" s="848">
        <f>SUMIFS('4 Program Budget'!V:V,'4 Program Budget'!$G:$G,$B35,'4 Program Budget'!$H:$H,README!$M$10)</f>
        <v>0</v>
      </c>
      <c r="G35" s="848">
        <f>SUMIFS('4 Program Budget'!W:W,'4 Program Budget'!$G:$G,$B35,'4 Program Budget'!$H:$H,README!$M$10)</f>
        <v>0</v>
      </c>
      <c r="H35" s="848">
        <f>SUMIFS('4 Program Budget'!X:X,'4 Program Budget'!$G:$G,$B35,'4 Program Budget'!$H:$H,README!$M$10)</f>
        <v>0</v>
      </c>
      <c r="I35" s="270">
        <f>SUMIFS('4 Program Budget'!AG:AG,'4 Program Budget'!$G:$G,$B35,'4 Program Budget'!$H:$H,README!$M$10)</f>
        <v>0</v>
      </c>
      <c r="J35" s="848">
        <f>SUMIFS('4 Program Budget'!AJ:AJ,'4 Program Budget'!$G:$G,$B35,'4 Program Budget'!$H:$H,README!$M$10)</f>
        <v>0</v>
      </c>
      <c r="K35" s="848">
        <f>SUMIFS('4 Program Budget'!AK:AK,'4 Program Budget'!$G:$G,$B35,'4 Program Budget'!$H:$H,README!$M$10)</f>
        <v>0</v>
      </c>
      <c r="L35" s="848">
        <f>SUMIFS('4 Program Budget'!AL:AL,'4 Program Budget'!$G:$G,$B35,'4 Program Budget'!$H:$H,README!$M$10)</f>
        <v>0</v>
      </c>
      <c r="M35" s="848">
        <f>SUMIFS('4 Program Budget'!AM:AM,'4 Program Budget'!$G:$G,$B35,'4 Program Budget'!$H:$H,README!$M$10)</f>
        <v>0</v>
      </c>
      <c r="N35" s="848">
        <f>SUMIFS('4 Program Budget'!AN:AN,'4 Program Budget'!$G:$G,$B35,'4 Program Budget'!$H:$H,README!$M$10)</f>
        <v>0</v>
      </c>
      <c r="P35" s="202" t="s">
        <v>563</v>
      </c>
    </row>
    <row r="36" spans="1:21" ht="16.5" thickTop="1" thickBot="1">
      <c r="B36" s="201" t="s">
        <v>22</v>
      </c>
      <c r="C36" s="270">
        <f>SUMIFS('4 Program Budget'!Q:Q,'4 Program Budget'!$G:$G,$B36,'4 Program Budget'!$H:$H,README!$M$10)</f>
        <v>0</v>
      </c>
      <c r="D36" s="848">
        <f>SUMIFS('4 Program Budget'!T:T,'4 Program Budget'!$G:$G,$B36,'4 Program Budget'!$H:$H,README!$M$10)</f>
        <v>0</v>
      </c>
      <c r="E36" s="848">
        <f>SUMIFS('4 Program Budget'!U:U,'4 Program Budget'!$G:$G,$B36,'4 Program Budget'!$H:$H,README!$M$10)</f>
        <v>0</v>
      </c>
      <c r="F36" s="848">
        <f>SUMIFS('4 Program Budget'!V:V,'4 Program Budget'!$G:$G,$B36,'4 Program Budget'!$H:$H,README!$M$10)</f>
        <v>0</v>
      </c>
      <c r="G36" s="848">
        <f>SUMIFS('4 Program Budget'!W:W,'4 Program Budget'!$G:$G,$B36,'4 Program Budget'!$H:$H,README!$M$10)</f>
        <v>0</v>
      </c>
      <c r="H36" s="848">
        <f>SUMIFS('4 Program Budget'!X:X,'4 Program Budget'!$G:$G,$B36,'4 Program Budget'!$H:$H,README!$M$10)</f>
        <v>0</v>
      </c>
      <c r="I36" s="270">
        <f>SUMIFS('4 Program Budget'!AG:AG,'4 Program Budget'!$G:$G,$B36,'4 Program Budget'!$H:$H,README!$M$10)</f>
        <v>0</v>
      </c>
      <c r="J36" s="848">
        <f>SUMIFS('4 Program Budget'!AJ:AJ,'4 Program Budget'!$G:$G,$B36,'4 Program Budget'!$H:$H,README!$M$10)</f>
        <v>0</v>
      </c>
      <c r="K36" s="848">
        <f>SUMIFS('4 Program Budget'!AK:AK,'4 Program Budget'!$G:$G,$B36,'4 Program Budget'!$H:$H,README!$M$10)</f>
        <v>0</v>
      </c>
      <c r="L36" s="848">
        <f>SUMIFS('4 Program Budget'!AL:AL,'4 Program Budget'!$G:$G,$B36,'4 Program Budget'!$H:$H,README!$M$10)</f>
        <v>0</v>
      </c>
      <c r="M36" s="848">
        <f>SUMIFS('4 Program Budget'!AM:AM,'4 Program Budget'!$G:$G,$B36,'4 Program Budget'!$H:$H,README!$M$10)</f>
        <v>0</v>
      </c>
      <c r="N36" s="848">
        <f>SUMIFS('4 Program Budget'!AN:AN,'4 Program Budget'!$G:$G,$B36,'4 Program Budget'!$H:$H,README!$M$10)</f>
        <v>0</v>
      </c>
      <c r="P36" s="202" t="s">
        <v>564</v>
      </c>
      <c r="R36" s="203"/>
      <c r="S36" s="204"/>
      <c r="T36" s="204"/>
      <c r="U36" s="204"/>
    </row>
    <row r="37" spans="1:21" ht="16.5" thickTop="1" thickBot="1">
      <c r="B37" s="201" t="s">
        <v>25</v>
      </c>
      <c r="C37" s="270">
        <f>SUMIFS('4 Program Budget'!Q:Q,'4 Program Budget'!$G:$G,$B37,'4 Program Budget'!$H:$H,README!$M$10)</f>
        <v>0</v>
      </c>
      <c r="D37" s="848">
        <f>SUMIFS('4 Program Budget'!T:T,'4 Program Budget'!$G:$G,$B37,'4 Program Budget'!$H:$H,README!$M$10)</f>
        <v>0</v>
      </c>
      <c r="E37" s="848">
        <f>SUMIFS('4 Program Budget'!U:U,'4 Program Budget'!$G:$G,$B37,'4 Program Budget'!$H:$H,README!$M$10)</f>
        <v>0</v>
      </c>
      <c r="F37" s="848">
        <f>SUMIFS('4 Program Budget'!V:V,'4 Program Budget'!$G:$G,$B37,'4 Program Budget'!$H:$H,README!$M$10)</f>
        <v>0</v>
      </c>
      <c r="G37" s="848">
        <f>SUMIFS('4 Program Budget'!W:W,'4 Program Budget'!$G:$G,$B37,'4 Program Budget'!$H:$H,README!$M$10)</f>
        <v>0</v>
      </c>
      <c r="H37" s="848">
        <f>SUMIFS('4 Program Budget'!X:X,'4 Program Budget'!$G:$G,$B37,'4 Program Budget'!$H:$H,README!$M$10)</f>
        <v>0</v>
      </c>
      <c r="I37" s="270">
        <f>SUMIFS('4 Program Budget'!AG:AG,'4 Program Budget'!$G:$G,$B37,'4 Program Budget'!$H:$H,README!$M$10)</f>
        <v>0</v>
      </c>
      <c r="J37" s="848">
        <f>SUMIFS('4 Program Budget'!AJ:AJ,'4 Program Budget'!$G:$G,$B37,'4 Program Budget'!$H:$H,README!$M$10)</f>
        <v>0</v>
      </c>
      <c r="K37" s="848">
        <f>SUMIFS('4 Program Budget'!AK:AK,'4 Program Budget'!$G:$G,$B37,'4 Program Budget'!$H:$H,README!$M$10)</f>
        <v>0</v>
      </c>
      <c r="L37" s="848">
        <f>SUMIFS('4 Program Budget'!AL:AL,'4 Program Budget'!$G:$G,$B37,'4 Program Budget'!$H:$H,README!$M$10)</f>
        <v>0</v>
      </c>
      <c r="M37" s="848">
        <f>SUMIFS('4 Program Budget'!AM:AM,'4 Program Budget'!$G:$G,$B37,'4 Program Budget'!$H:$H,README!$M$10)</f>
        <v>0</v>
      </c>
      <c r="N37" s="848">
        <f>SUMIFS('4 Program Budget'!AN:AN,'4 Program Budget'!$G:$G,$B37,'4 Program Budget'!$H:$H,README!$M$10)</f>
        <v>0</v>
      </c>
      <c r="P37" s="202"/>
      <c r="R37" s="203"/>
      <c r="S37" s="204"/>
      <c r="T37" s="204"/>
      <c r="U37" s="204"/>
    </row>
    <row r="38" spans="1:21" ht="16.5" thickTop="1" thickBot="1">
      <c r="B38" s="908" t="s">
        <v>27</v>
      </c>
      <c r="C38" s="270">
        <f>SUMIFS('4 Program Budget'!Q:Q,'4 Program Budget'!$G:$G,$B38,'4 Program Budget'!$H:$H,README!$M$10)</f>
        <v>0</v>
      </c>
      <c r="D38" s="848">
        <f>SUMIFS('4 Program Budget'!T:T,'4 Program Budget'!$G:$G,$B38,'4 Program Budget'!$H:$H,README!$M$10)</f>
        <v>0</v>
      </c>
      <c r="E38" s="848">
        <f>SUMIFS('4 Program Budget'!U:U,'4 Program Budget'!$G:$G,$B38,'4 Program Budget'!$H:$H,README!$M$10)</f>
        <v>0</v>
      </c>
      <c r="F38" s="848">
        <f>SUMIFS('4 Program Budget'!V:V,'4 Program Budget'!$G:$G,$B38,'4 Program Budget'!$H:$H,README!$M$10)</f>
        <v>0</v>
      </c>
      <c r="G38" s="848">
        <f>SUMIFS('4 Program Budget'!W:W,'4 Program Budget'!$G:$G,$B38,'4 Program Budget'!$H:$H,README!$M$10)</f>
        <v>0</v>
      </c>
      <c r="H38" s="848">
        <f>SUMIFS('4 Program Budget'!X:X,'4 Program Budget'!$G:$G,$B38,'4 Program Budget'!$H:$H,README!$M$10)</f>
        <v>0</v>
      </c>
      <c r="I38" s="270">
        <f>SUMIFS('4 Program Budget'!AG:AG,'4 Program Budget'!$G:$G,$B38,'4 Program Budget'!$H:$H,README!$M$10)</f>
        <v>0</v>
      </c>
      <c r="J38" s="848">
        <f>SUMIFS('4 Program Budget'!AJ:AJ,'4 Program Budget'!$G:$G,$B38,'4 Program Budget'!$H:$H,README!$M$10)</f>
        <v>0</v>
      </c>
      <c r="K38" s="848">
        <f>SUMIFS('4 Program Budget'!AK:AK,'4 Program Budget'!$G:$G,$B38,'4 Program Budget'!$H:$H,README!$M$10)</f>
        <v>0</v>
      </c>
      <c r="L38" s="848">
        <f>SUMIFS('4 Program Budget'!AL:AL,'4 Program Budget'!$G:$G,$B38,'4 Program Budget'!$H:$H,README!$M$10)</f>
        <v>0</v>
      </c>
      <c r="M38" s="848">
        <f>SUMIFS('4 Program Budget'!AM:AM,'4 Program Budget'!$G:$G,$B38,'4 Program Budget'!$H:$H,README!$M$10)</f>
        <v>0</v>
      </c>
      <c r="N38" s="848">
        <f>SUMIFS('4 Program Budget'!AN:AN,'4 Program Budget'!$G:$G,$B38,'4 Program Budget'!$H:$H,README!$M$10)</f>
        <v>0</v>
      </c>
      <c r="P38" s="202"/>
      <c r="R38" s="203"/>
      <c r="S38" s="204"/>
      <c r="T38" s="204"/>
      <c r="U38" s="204"/>
    </row>
    <row r="39" spans="1:21" ht="16.5" thickTop="1" thickBot="1">
      <c r="B39" s="201" t="s">
        <v>29</v>
      </c>
      <c r="C39" s="270">
        <f>SUMIFS('4 Program Budget'!Q:Q,'4 Program Budget'!$G:$G,$B39,'4 Program Budget'!$H:$H,README!$M$10)</f>
        <v>0</v>
      </c>
      <c r="D39" s="848">
        <f>SUMIFS('4 Program Budget'!T:T,'4 Program Budget'!$G:$G,$B39,'4 Program Budget'!$H:$H,README!$M$10)</f>
        <v>0</v>
      </c>
      <c r="E39" s="848">
        <f>SUMIFS('4 Program Budget'!U:U,'4 Program Budget'!$G:$G,$B39,'4 Program Budget'!$H:$H,README!$M$10)</f>
        <v>0</v>
      </c>
      <c r="F39" s="848">
        <f>SUMIFS('4 Program Budget'!V:V,'4 Program Budget'!$G:$G,$B39,'4 Program Budget'!$H:$H,README!$M$10)</f>
        <v>0</v>
      </c>
      <c r="G39" s="848">
        <f>SUMIFS('4 Program Budget'!W:W,'4 Program Budget'!$G:$G,$B39,'4 Program Budget'!$H:$H,README!$M$10)</f>
        <v>0</v>
      </c>
      <c r="H39" s="848">
        <f>SUMIFS('4 Program Budget'!X:X,'4 Program Budget'!$G:$G,$B39,'4 Program Budget'!$H:$H,README!$M$10)</f>
        <v>0</v>
      </c>
      <c r="I39" s="270">
        <f>SUMIFS('4 Program Budget'!AG:AG,'4 Program Budget'!$G:$G,$B39,'4 Program Budget'!$H:$H,README!$M$10)</f>
        <v>0</v>
      </c>
      <c r="J39" s="848">
        <f>SUMIFS('4 Program Budget'!AJ:AJ,'4 Program Budget'!$G:$G,$B39,'4 Program Budget'!$H:$H,README!$M$10)</f>
        <v>0</v>
      </c>
      <c r="K39" s="848">
        <f>SUMIFS('4 Program Budget'!AK:AK,'4 Program Budget'!$G:$G,$B39,'4 Program Budget'!$H:$H,README!$M$10)</f>
        <v>0</v>
      </c>
      <c r="L39" s="848">
        <f>SUMIFS('4 Program Budget'!AL:AL,'4 Program Budget'!$G:$G,$B39,'4 Program Budget'!$H:$H,README!$M$10)</f>
        <v>0</v>
      </c>
      <c r="M39" s="848">
        <f>SUMIFS('4 Program Budget'!AM:AM,'4 Program Budget'!$G:$G,$B39,'4 Program Budget'!$H:$H,README!$M$10)</f>
        <v>0</v>
      </c>
      <c r="N39" s="848">
        <f>SUMIFS('4 Program Budget'!AN:AN,'4 Program Budget'!$G:$G,$B39,'4 Program Budget'!$H:$H,README!$M$10)</f>
        <v>0</v>
      </c>
      <c r="P39" s="202"/>
      <c r="R39" s="203"/>
      <c r="S39" s="204"/>
      <c r="T39" s="204"/>
      <c r="U39" s="204"/>
    </row>
    <row r="40" spans="1:21" ht="16.5" thickTop="1" thickBot="1">
      <c r="B40" s="201" t="s">
        <v>30</v>
      </c>
      <c r="C40" s="270">
        <f>SUMIFS('4 Program Budget'!Q:Q,'4 Program Budget'!$G:$G,$B40,'4 Program Budget'!$H:$H,README!$M$10)</f>
        <v>0</v>
      </c>
      <c r="D40" s="848">
        <f>SUMIFS('4 Program Budget'!T:T,'4 Program Budget'!$G:$G,$B40,'4 Program Budget'!$H:$H,README!$M$10)</f>
        <v>0</v>
      </c>
      <c r="E40" s="848">
        <f>SUMIFS('4 Program Budget'!U:U,'4 Program Budget'!$G:$G,$B40,'4 Program Budget'!$H:$H,README!$M$10)</f>
        <v>0</v>
      </c>
      <c r="F40" s="848">
        <f>SUMIFS('4 Program Budget'!V:V,'4 Program Budget'!$G:$G,$B40,'4 Program Budget'!$H:$H,README!$M$10)</f>
        <v>0</v>
      </c>
      <c r="G40" s="848">
        <f>SUMIFS('4 Program Budget'!W:W,'4 Program Budget'!$G:$G,$B40,'4 Program Budget'!$H:$H,README!$M$10)</f>
        <v>0</v>
      </c>
      <c r="H40" s="848">
        <f>SUMIFS('4 Program Budget'!X:X,'4 Program Budget'!$G:$G,$B40,'4 Program Budget'!$H:$H,README!$M$10)</f>
        <v>0</v>
      </c>
      <c r="I40" s="270">
        <f>SUMIFS('4 Program Budget'!AG:AG,'4 Program Budget'!$G:$G,$B40,'4 Program Budget'!$H:$H,README!$M$10)</f>
        <v>0</v>
      </c>
      <c r="J40" s="848">
        <f>SUMIFS('4 Program Budget'!AJ:AJ,'4 Program Budget'!$G:$G,$B40,'4 Program Budget'!$H:$H,README!$M$10)</f>
        <v>0</v>
      </c>
      <c r="K40" s="848">
        <f>SUMIFS('4 Program Budget'!AK:AK,'4 Program Budget'!$G:$G,$B40,'4 Program Budget'!$H:$H,README!$M$10)</f>
        <v>0</v>
      </c>
      <c r="L40" s="848">
        <f>SUMIFS('4 Program Budget'!AL:AL,'4 Program Budget'!$G:$G,$B40,'4 Program Budget'!$H:$H,README!$M$10)</f>
        <v>0</v>
      </c>
      <c r="M40" s="848">
        <f>SUMIFS('4 Program Budget'!AM:AM,'4 Program Budget'!$G:$G,$B40,'4 Program Budget'!$H:$H,README!$M$10)</f>
        <v>0</v>
      </c>
      <c r="N40" s="848">
        <f>SUMIFS('4 Program Budget'!AN:AN,'4 Program Budget'!$G:$G,$B40,'4 Program Budget'!$H:$H,README!$M$10)</f>
        <v>0</v>
      </c>
      <c r="P40" s="202"/>
      <c r="R40" s="203"/>
      <c r="S40" s="204"/>
      <c r="T40" s="204"/>
      <c r="U40" s="204"/>
    </row>
    <row r="41" spans="1:21" ht="16.5" thickTop="1" thickBot="1">
      <c r="A41" s="189">
        <v>1</v>
      </c>
      <c r="B41" s="201" t="s">
        <v>32</v>
      </c>
      <c r="C41" s="270">
        <f>SUMIFS('4 Program Budget'!Q:Q,'4 Program Budget'!$G:$G,$B41,'4 Program Budget'!$H:$H,README!$M$10)</f>
        <v>248376.05840000001</v>
      </c>
      <c r="D41" s="848">
        <f>SUMIFS('4 Program Budget'!T:T,'4 Program Budget'!$G:$G,$B41,'4 Program Budget'!$H:$H,README!$M$10)</f>
        <v>0</v>
      </c>
      <c r="E41" s="848">
        <f>SUMIFS('4 Program Budget'!U:U,'4 Program Budget'!$G:$G,$B41,'4 Program Budget'!$H:$H,README!$M$10)</f>
        <v>0</v>
      </c>
      <c r="F41" s="848">
        <f>SUMIFS('4 Program Budget'!V:V,'4 Program Budget'!$G:$G,$B41,'4 Program Budget'!$H:$H,README!$M$10)</f>
        <v>0</v>
      </c>
      <c r="G41" s="848">
        <f>SUMIFS('4 Program Budget'!W:W,'4 Program Budget'!$G:$G,$B41,'4 Program Budget'!$H:$H,README!$M$10)</f>
        <v>0</v>
      </c>
      <c r="H41" s="848">
        <f>SUMIFS('4 Program Budget'!X:X,'4 Program Budget'!$G:$G,$B41,'4 Program Budget'!$H:$H,README!$M$10)</f>
        <v>0</v>
      </c>
      <c r="I41" s="270">
        <f>SUMIFS('4 Program Budget'!AG:AG,'4 Program Budget'!$G:$G,$B41,'4 Program Budget'!$H:$H,README!$M$10)</f>
        <v>267286.15169999999</v>
      </c>
      <c r="J41" s="848">
        <f>SUMIFS('4 Program Budget'!AJ:AJ,'4 Program Budget'!$G:$G,$B41,'4 Program Budget'!$H:$H,README!$M$10)</f>
        <v>0</v>
      </c>
      <c r="K41" s="848">
        <f>SUMIFS('4 Program Budget'!AK:AK,'4 Program Budget'!$G:$G,$B41,'4 Program Budget'!$H:$H,README!$M$10)</f>
        <v>0</v>
      </c>
      <c r="L41" s="848">
        <f>SUMIFS('4 Program Budget'!AL:AL,'4 Program Budget'!$G:$G,$B41,'4 Program Budget'!$H:$H,README!$M$10)</f>
        <v>0</v>
      </c>
      <c r="M41" s="848">
        <f>SUMIFS('4 Program Budget'!AM:AM,'4 Program Budget'!$G:$G,$B41,'4 Program Budget'!$H:$H,README!$M$10)</f>
        <v>0</v>
      </c>
      <c r="N41" s="848">
        <f>SUMIFS('4 Program Budget'!AN:AN,'4 Program Budget'!$G:$G,$B41,'4 Program Budget'!$H:$H,README!$M$10)</f>
        <v>0</v>
      </c>
      <c r="P41" s="202"/>
      <c r="R41" s="203"/>
      <c r="S41" s="204"/>
      <c r="T41" s="204"/>
      <c r="U41" s="204"/>
    </row>
    <row r="42" spans="1:21" ht="16.5" thickTop="1" thickBot="1">
      <c r="A42" s="189">
        <v>2</v>
      </c>
      <c r="B42" s="201" t="s">
        <v>34</v>
      </c>
      <c r="C42" s="270">
        <f>SUMIFS('4 Program Budget'!Q:Q,'4 Program Budget'!$G:$G,$B42,'4 Program Budget'!$H:$H,README!$M$10)</f>
        <v>0</v>
      </c>
      <c r="D42" s="848">
        <f>SUMIFS('4 Program Budget'!T:T,'4 Program Budget'!$G:$G,$B42,'4 Program Budget'!$H:$H,README!$M$10)</f>
        <v>0</v>
      </c>
      <c r="E42" s="848">
        <f>SUMIFS('4 Program Budget'!U:U,'4 Program Budget'!$G:$G,$B42,'4 Program Budget'!$H:$H,README!$M$10)</f>
        <v>0</v>
      </c>
      <c r="F42" s="848">
        <f>SUMIFS('4 Program Budget'!V:V,'4 Program Budget'!$G:$G,$B42,'4 Program Budget'!$H:$H,README!$M$10)</f>
        <v>0</v>
      </c>
      <c r="G42" s="848">
        <f>SUMIFS('4 Program Budget'!W:W,'4 Program Budget'!$G:$G,$B42,'4 Program Budget'!$H:$H,README!$M$10)</f>
        <v>0</v>
      </c>
      <c r="H42" s="848">
        <f>SUMIFS('4 Program Budget'!X:X,'4 Program Budget'!$G:$G,$B42,'4 Program Budget'!$H:$H,README!$M$10)</f>
        <v>0</v>
      </c>
      <c r="I42" s="270">
        <f>SUMIFS('4 Program Budget'!AG:AG,'4 Program Budget'!$G:$G,$B42,'4 Program Budget'!$H:$H,README!$M$10)</f>
        <v>0</v>
      </c>
      <c r="J42" s="848">
        <f>SUMIFS('4 Program Budget'!AJ:AJ,'4 Program Budget'!$G:$G,$B42,'4 Program Budget'!$H:$H,README!$M$10)</f>
        <v>0</v>
      </c>
      <c r="K42" s="848">
        <f>SUMIFS('4 Program Budget'!AK:AK,'4 Program Budget'!$G:$G,$B42,'4 Program Budget'!$H:$H,README!$M$10)</f>
        <v>0</v>
      </c>
      <c r="L42" s="848">
        <f>SUMIFS('4 Program Budget'!AL:AL,'4 Program Budget'!$G:$G,$B42,'4 Program Budget'!$H:$H,README!$M$10)</f>
        <v>0</v>
      </c>
      <c r="M42" s="848">
        <f>SUMIFS('4 Program Budget'!AM:AM,'4 Program Budget'!$G:$G,$B42,'4 Program Budget'!$H:$H,README!$M$10)</f>
        <v>0</v>
      </c>
      <c r="N42" s="848">
        <f>SUMIFS('4 Program Budget'!AN:AN,'4 Program Budget'!$G:$G,$B42,'4 Program Budget'!$H:$H,README!$M$10)</f>
        <v>0</v>
      </c>
      <c r="P42" s="202"/>
      <c r="R42" s="203"/>
      <c r="S42" s="204"/>
      <c r="T42" s="204"/>
      <c r="U42" s="204"/>
    </row>
    <row r="43" spans="1:21" ht="16.5" thickTop="1" thickBot="1">
      <c r="A43" s="189">
        <v>3</v>
      </c>
      <c r="B43" s="201" t="s">
        <v>36</v>
      </c>
      <c r="C43" s="270">
        <f>SUMIFS('4 Program Budget'!Q:Q,'4 Program Budget'!$G:$G,$B43,'4 Program Budget'!$H:$H,README!$M$10)</f>
        <v>0</v>
      </c>
      <c r="D43" s="848">
        <f>SUMIFS('4 Program Budget'!T:T,'4 Program Budget'!$G:$G,$B43,'4 Program Budget'!$H:$H,README!$M$10)</f>
        <v>0</v>
      </c>
      <c r="E43" s="848">
        <f>SUMIFS('4 Program Budget'!U:U,'4 Program Budget'!$G:$G,$B43,'4 Program Budget'!$H:$H,README!$M$10)</f>
        <v>0</v>
      </c>
      <c r="F43" s="848">
        <f>SUMIFS('4 Program Budget'!V:V,'4 Program Budget'!$G:$G,$B43,'4 Program Budget'!$H:$H,README!$M$10)</f>
        <v>0</v>
      </c>
      <c r="G43" s="848">
        <f>SUMIFS('4 Program Budget'!W:W,'4 Program Budget'!$G:$G,$B43,'4 Program Budget'!$H:$H,README!$M$10)</f>
        <v>0</v>
      </c>
      <c r="H43" s="848">
        <f>SUMIFS('4 Program Budget'!X:X,'4 Program Budget'!$G:$G,$B43,'4 Program Budget'!$H:$H,README!$M$10)</f>
        <v>0</v>
      </c>
      <c r="I43" s="270">
        <f>SUMIFS('4 Program Budget'!AG:AG,'4 Program Budget'!$G:$G,$B43,'4 Program Budget'!$H:$H,README!$M$10)</f>
        <v>0</v>
      </c>
      <c r="J43" s="848">
        <f>SUMIFS('4 Program Budget'!AJ:AJ,'4 Program Budget'!$G:$G,$B43,'4 Program Budget'!$H:$H,README!$M$10)</f>
        <v>0</v>
      </c>
      <c r="K43" s="848">
        <f>SUMIFS('4 Program Budget'!AK:AK,'4 Program Budget'!$G:$G,$B43,'4 Program Budget'!$H:$H,README!$M$10)</f>
        <v>0</v>
      </c>
      <c r="L43" s="848">
        <f>SUMIFS('4 Program Budget'!AL:AL,'4 Program Budget'!$G:$G,$B43,'4 Program Budget'!$H:$H,README!$M$10)</f>
        <v>0</v>
      </c>
      <c r="M43" s="848">
        <f>SUMIFS('4 Program Budget'!AM:AM,'4 Program Budget'!$G:$G,$B43,'4 Program Budget'!$H:$H,README!$M$10)</f>
        <v>0</v>
      </c>
      <c r="N43" s="848">
        <f>SUMIFS('4 Program Budget'!AN:AN,'4 Program Budget'!$G:$G,$B43,'4 Program Budget'!$H:$H,README!$M$10)</f>
        <v>0</v>
      </c>
      <c r="P43" s="202"/>
      <c r="R43" s="203"/>
      <c r="S43" s="204"/>
      <c r="T43" s="204"/>
      <c r="U43" s="204"/>
    </row>
    <row r="44" spans="1:21" ht="16.5" thickTop="1" thickBot="1">
      <c r="A44" s="189">
        <v>4</v>
      </c>
      <c r="B44" s="205" t="s">
        <v>565</v>
      </c>
      <c r="C44" s="393">
        <f>SUM(C35:C43)</f>
        <v>248376.05840000001</v>
      </c>
      <c r="D44" s="849">
        <f t="shared" ref="D44:H44" si="8">SUM(D35:D43)</f>
        <v>0</v>
      </c>
      <c r="E44" s="849">
        <f t="shared" si="8"/>
        <v>0</v>
      </c>
      <c r="F44" s="849">
        <f t="shared" ref="F44:G44" si="9">SUM(F35:F43)</f>
        <v>0</v>
      </c>
      <c r="G44" s="849">
        <f t="shared" si="9"/>
        <v>0</v>
      </c>
      <c r="H44" s="849">
        <f t="shared" si="8"/>
        <v>0</v>
      </c>
      <c r="I44" s="393">
        <f>SUM(I35:I43)</f>
        <v>267286.15169999999</v>
      </c>
      <c r="J44" s="849">
        <f t="shared" ref="J44:N44" si="10">SUM(J35:J43)</f>
        <v>0</v>
      </c>
      <c r="K44" s="849">
        <f t="shared" si="10"/>
        <v>0</v>
      </c>
      <c r="L44" s="849">
        <f t="shared" ref="L44:M44" si="11">SUM(L35:L43)</f>
        <v>0</v>
      </c>
      <c r="M44" s="849">
        <f t="shared" si="11"/>
        <v>0</v>
      </c>
      <c r="N44" s="849">
        <f t="shared" si="10"/>
        <v>0</v>
      </c>
      <c r="P44" s="648" t="s">
        <v>566</v>
      </c>
      <c r="R44" s="203"/>
      <c r="S44" s="204"/>
      <c r="T44" s="204"/>
      <c r="U44" s="204"/>
    </row>
    <row r="45" spans="1:21" ht="16.5" thickTop="1" thickBot="1">
      <c r="B45" s="226" t="s">
        <v>567</v>
      </c>
      <c r="C45" s="850">
        <v>0</v>
      </c>
      <c r="D45" s="909"/>
      <c r="E45" s="910"/>
      <c r="F45" s="911"/>
      <c r="G45" s="911"/>
      <c r="H45" s="911"/>
      <c r="I45" s="850">
        <v>0</v>
      </c>
      <c r="J45" s="909"/>
      <c r="K45" s="910"/>
      <c r="L45" s="910"/>
      <c r="M45" s="910"/>
      <c r="N45" s="911"/>
      <c r="P45" s="912" t="s">
        <v>568</v>
      </c>
      <c r="R45" s="203"/>
      <c r="S45" s="204"/>
      <c r="T45" s="206"/>
      <c r="U45" s="204"/>
    </row>
    <row r="46" spans="1:21" ht="17" customHeight="1" thickTop="1" thickBot="1">
      <c r="B46" s="226" t="s">
        <v>573</v>
      </c>
      <c r="C46" s="858">
        <v>0</v>
      </c>
      <c r="D46" s="909"/>
      <c r="E46" s="910"/>
      <c r="F46" s="911"/>
      <c r="G46" s="911"/>
      <c r="H46" s="911"/>
      <c r="I46" s="858">
        <v>0</v>
      </c>
      <c r="J46" s="909"/>
      <c r="K46" s="910"/>
      <c r="L46" s="910"/>
      <c r="M46" s="910"/>
      <c r="N46" s="911"/>
      <c r="P46" s="1013" t="s">
        <v>574</v>
      </c>
      <c r="R46" s="203"/>
      <c r="S46" s="204"/>
      <c r="T46" s="206"/>
      <c r="U46" s="204"/>
    </row>
    <row r="47" spans="1:21" ht="16.5" thickTop="1" thickBot="1">
      <c r="B47" s="226" t="s">
        <v>571</v>
      </c>
      <c r="C47" s="858">
        <v>0</v>
      </c>
      <c r="D47" s="909"/>
      <c r="E47" s="910"/>
      <c r="F47" s="911"/>
      <c r="G47" s="911"/>
      <c r="H47" s="911"/>
      <c r="I47" s="858">
        <v>0</v>
      </c>
      <c r="J47" s="909"/>
      <c r="K47" s="910"/>
      <c r="L47" s="910"/>
      <c r="M47" s="910"/>
      <c r="N47" s="911"/>
      <c r="P47" s="1012"/>
      <c r="R47" s="203"/>
      <c r="S47" s="204"/>
      <c r="T47" s="206"/>
      <c r="U47" s="204"/>
    </row>
    <row r="48" spans="1:21" ht="31.5" customHeight="1" thickTop="1" thickBot="1">
      <c r="B48" s="443" t="s">
        <v>576</v>
      </c>
      <c r="C48" s="444"/>
      <c r="D48" s="913"/>
      <c r="E48" s="913"/>
      <c r="F48" s="446"/>
      <c r="G48" s="446"/>
      <c r="H48" s="446"/>
      <c r="I48" s="444"/>
      <c r="J48" s="913"/>
      <c r="K48" s="913"/>
      <c r="L48" s="913"/>
      <c r="M48" s="913"/>
      <c r="N48" s="446"/>
      <c r="P48" s="391"/>
      <c r="R48" s="392"/>
    </row>
    <row r="49" spans="1:21" ht="16.5" customHeight="1" thickTop="1" thickBot="1">
      <c r="B49" s="201" t="s">
        <v>17</v>
      </c>
      <c r="C49" s="270">
        <f>SUMIF('4 Program Budget'!$G:$G,$B49,'4 Program Budget'!$Q:$Q)</f>
        <v>13724849.360528501</v>
      </c>
      <c r="D49" s="848">
        <f>SUMIF('4 Program Budget'!$G:$G,$B49,'4 Program Budget'!T:T)</f>
        <v>50031170.845319986</v>
      </c>
      <c r="E49" s="848">
        <f>SUMIF('4 Program Budget'!$G:$G,$B49,'4 Program Budget'!U:U)</f>
        <v>9483.9086359171815</v>
      </c>
      <c r="F49" s="848">
        <f>SUMIF('4 Program Budget'!$G:$G,$B49,'4 Program Budget'!V:V)</f>
        <v>1657.6200000000001</v>
      </c>
      <c r="G49" s="848">
        <f>SUMIF('4 Program Budget'!$G:$G,$B49,'4 Program Budget'!W:W)</f>
        <v>12385.049391752118</v>
      </c>
      <c r="H49" s="848">
        <f>SUMIF('4 Program Budget'!$G:$G,$B49,'4 Program Budget'!X:X)</f>
        <v>9751.034313830618</v>
      </c>
      <c r="I49" s="270">
        <f>SUMIF('4 Program Budget'!$G:$G,$B49,'4 Program Budget'!$AG:$AG)</f>
        <v>16538355.301136846</v>
      </c>
      <c r="J49" s="848">
        <f>SUMIF('4 Program Budget'!$G:$G,$B49,'4 Program Budget'!AJ:AJ)</f>
        <v>51090280.731903896</v>
      </c>
      <c r="K49" s="848">
        <f>SUMIF('4 Program Budget'!$G:$G,$B49,'4 Program Budget'!AK:AK)</f>
        <v>13699.819964783983</v>
      </c>
      <c r="L49" s="848">
        <f>SUMIF('4 Program Budget'!$G:$G,$B49,'4 Program Budget'!AL:AL)</f>
        <v>1527.4730000000002</v>
      </c>
      <c r="M49" s="848">
        <f>SUMIF('4 Program Budget'!$G:$G,$B49,'4 Program Budget'!AM:AM)</f>
        <v>12333.649833848933</v>
      </c>
      <c r="N49" s="848">
        <f>SUMIF('4 Program Budget'!$G:$G,$B49,'4 Program Budget'!AN:AN)</f>
        <v>8941.7223115501547</v>
      </c>
      <c r="P49" s="202" t="s">
        <v>563</v>
      </c>
    </row>
    <row r="50" spans="1:21" ht="16.5" thickTop="1" thickBot="1">
      <c r="B50" s="201" t="s">
        <v>22</v>
      </c>
      <c r="C50" s="270">
        <f>SUMIF('4 Program Budget'!$G:$G,$B50,'4 Program Budget'!$Q:$Q)</f>
        <v>37643814.238555007</v>
      </c>
      <c r="D50" s="848">
        <f>SUMIF('4 Program Budget'!$G:$G,$B50,'4 Program Budget'!T:T)</f>
        <v>46712602.367387801</v>
      </c>
      <c r="E50" s="848">
        <f>SUMIF('4 Program Budget'!$G:$G,$B50,'4 Program Budget'!U:U)</f>
        <v>6828.3312615372197</v>
      </c>
      <c r="F50" s="848">
        <f>SUMIF('4 Program Budget'!$G:$G,$B50,'4 Program Budget'!V:V)</f>
        <v>1449.8029999999997</v>
      </c>
      <c r="G50" s="848">
        <f>SUMIF('4 Program Budget'!$G:$G,$B50,'4 Program Budget'!W:W)</f>
        <v>9514.6690672134973</v>
      </c>
      <c r="H50" s="848">
        <f>SUMIF('4 Program Budget'!$G:$G,$B50,'4 Program Budget'!X:X)</f>
        <v>6126.0355224841505</v>
      </c>
      <c r="I50" s="270">
        <f>SUMIF('4 Program Budget'!$G:$G,$B50,'4 Program Budget'!$AG:$AG)</f>
        <v>41337623.047424182</v>
      </c>
      <c r="J50" s="848">
        <f>SUMIF('4 Program Budget'!$G:$G,$B50,'4 Program Budget'!AJ:AJ)</f>
        <v>52728815.903516628</v>
      </c>
      <c r="K50" s="848">
        <f>SUMIF('4 Program Budget'!$G:$G,$B50,'4 Program Budget'!AK:AK)</f>
        <v>8179.1250090942003</v>
      </c>
      <c r="L50" s="848">
        <f>SUMIF('4 Program Budget'!$G:$G,$B50,'4 Program Budget'!AL:AL)</f>
        <v>1410.7460000000001</v>
      </c>
      <c r="M50" s="848">
        <f>SUMIF('4 Program Budget'!$G:$G,$B50,'4 Program Budget'!AM:AM)</f>
        <v>10758.709740068318</v>
      </c>
      <c r="N50" s="848">
        <f>SUMIF('4 Program Budget'!$G:$G,$B50,'4 Program Budget'!AN:AN)</f>
        <v>5048.4065677758426</v>
      </c>
      <c r="P50" s="202" t="s">
        <v>564</v>
      </c>
      <c r="R50" s="203"/>
      <c r="S50" s="204"/>
      <c r="T50" s="204"/>
      <c r="U50" s="204"/>
    </row>
    <row r="51" spans="1:21" ht="16.5" thickTop="1" thickBot="1">
      <c r="B51" s="201" t="s">
        <v>25</v>
      </c>
      <c r="C51" s="270">
        <f>SUMIF('4 Program Budget'!$G:$G,$B51,'4 Program Budget'!$Q:$Q)</f>
        <v>2678098.0564264045</v>
      </c>
      <c r="D51" s="848">
        <f>SUMIF('4 Program Budget'!$G:$G,$B51,'4 Program Budget'!T:T)</f>
        <v>4726581.1826931965</v>
      </c>
      <c r="E51" s="848">
        <f>SUMIF('4 Program Budget'!$G:$G,$B51,'4 Program Budget'!U:U)</f>
        <v>640.53884978196584</v>
      </c>
      <c r="F51" s="848">
        <f>SUMIF('4 Program Budget'!$G:$G,$B51,'4 Program Budget'!V:V)</f>
        <v>237.47600000000003</v>
      </c>
      <c r="G51" s="848">
        <f>SUMIF('4 Program Budget'!$G:$G,$B51,'4 Program Budget'!W:W)</f>
        <v>1096.8119466048161</v>
      </c>
      <c r="H51" s="848">
        <f>SUMIF('4 Program Budget'!$G:$G,$B51,'4 Program Budget'!X:X)</f>
        <v>1364.6108472250701</v>
      </c>
      <c r="I51" s="270">
        <f>SUMIF('4 Program Budget'!$G:$G,$B51,'4 Program Budget'!$AG:$AG)</f>
        <v>5417696.0445752116</v>
      </c>
      <c r="J51" s="848">
        <f>SUMIF('4 Program Budget'!$G:$G,$B51,'4 Program Budget'!AJ:AJ)</f>
        <v>5842872.2029756457</v>
      </c>
      <c r="K51" s="848">
        <f>SUMIF('4 Program Budget'!$G:$G,$B51,'4 Program Budget'!AK:AK)</f>
        <v>535.41054351421155</v>
      </c>
      <c r="L51" s="848">
        <f>SUMIF('4 Program Budget'!$G:$G,$B51,'4 Program Budget'!AL:AL)</f>
        <v>244.28099999999998</v>
      </c>
      <c r="M51" s="848">
        <f>SUMIF('4 Program Budget'!$G:$G,$B51,'4 Program Budget'!AM:AM)</f>
        <v>1246.1071772123919</v>
      </c>
      <c r="N51" s="848">
        <f>SUMIF('4 Program Budget'!$G:$G,$B51,'4 Program Budget'!AN:AN)</f>
        <v>1100.4728192945586</v>
      </c>
      <c r="P51" s="202"/>
      <c r="R51" s="203"/>
      <c r="S51" s="204"/>
      <c r="T51" s="204"/>
      <c r="U51" s="204"/>
    </row>
    <row r="52" spans="1:21" ht="16.5" thickTop="1" thickBot="1">
      <c r="B52" s="908" t="s">
        <v>27</v>
      </c>
      <c r="C52" s="270">
        <f>SUMIF('4 Program Budget'!$G:$G,$B52,'4 Program Budget'!$Q:$Q)</f>
        <v>1919478.4397736988</v>
      </c>
      <c r="D52" s="848">
        <f>SUMIF('4 Program Budget'!$G:$G,$B52,'4 Program Budget'!T:T)</f>
        <v>2908586.431234546</v>
      </c>
      <c r="E52" s="848">
        <f>SUMIF('4 Program Budget'!$G:$G,$B52,'4 Program Budget'!U:U)</f>
        <v>305.69141109336044</v>
      </c>
      <c r="F52" s="848">
        <f>SUMIF('4 Program Budget'!$G:$G,$B52,'4 Program Budget'!V:V)</f>
        <v>91.861999999999995</v>
      </c>
      <c r="G52" s="848">
        <f>SUMIF('4 Program Budget'!$G:$G,$B52,'4 Program Budget'!W:W)</f>
        <v>680.21056002461864</v>
      </c>
      <c r="H52" s="848">
        <f>SUMIF('4 Program Budget'!$G:$G,$B52,'4 Program Budget'!X:X)</f>
        <v>536.00703091266848</v>
      </c>
      <c r="I52" s="270">
        <f>SUMIF('4 Program Budget'!$G:$G,$B52,'4 Program Budget'!$AG:$AG)</f>
        <v>2314384.1826524856</v>
      </c>
      <c r="J52" s="848">
        <f>SUMIF('4 Program Budget'!$G:$G,$B52,'4 Program Budget'!AJ:AJ)</f>
        <v>3922706.3256276892</v>
      </c>
      <c r="K52" s="848">
        <f>SUMIF('4 Program Budget'!$G:$G,$B52,'4 Program Budget'!AK:AK)</f>
        <v>62.177981078303787</v>
      </c>
      <c r="L52" s="848">
        <f>SUMIF('4 Program Budget'!$G:$G,$B52,'4 Program Budget'!AL:AL)</f>
        <v>356.78900000000004</v>
      </c>
      <c r="M52" s="848">
        <f>SUMIF('4 Program Budget'!$G:$G,$B52,'4 Program Budget'!AM:AM)</f>
        <v>900.20152899041159</v>
      </c>
      <c r="N52" s="848">
        <f>SUMIF('4 Program Budget'!$G:$G,$B52,'4 Program Budget'!AN:AN)</f>
        <v>2068.3023960161099</v>
      </c>
      <c r="P52" s="202"/>
      <c r="R52" s="203"/>
      <c r="S52" s="204"/>
      <c r="T52" s="204"/>
      <c r="U52" s="204"/>
    </row>
    <row r="53" spans="1:21" ht="16.5" thickTop="1" thickBot="1">
      <c r="B53" s="201" t="s">
        <v>29</v>
      </c>
      <c r="C53" s="270">
        <f>SUMIF('4 Program Budget'!$G:$G,$B53,'4 Program Budget'!$Q:$Q)</f>
        <v>3764169.3804000001</v>
      </c>
      <c r="D53" s="848">
        <f>SUMIF('4 Program Budget'!$G:$G,$B53,'4 Program Budget'!T:T)</f>
        <v>0</v>
      </c>
      <c r="E53" s="848">
        <f>SUMIF('4 Program Budget'!$G:$G,$B53,'4 Program Budget'!U:U)</f>
        <v>0</v>
      </c>
      <c r="F53" s="848">
        <f>SUMIF('4 Program Budget'!$G:$G,$B53,'4 Program Budget'!V:V)</f>
        <v>0</v>
      </c>
      <c r="G53" s="848">
        <f>SUMIF('4 Program Budget'!$G:$G,$B53,'4 Program Budget'!W:W)</f>
        <v>0</v>
      </c>
      <c r="H53" s="848">
        <f>SUMIF('4 Program Budget'!$G:$G,$B53,'4 Program Budget'!X:X)</f>
        <v>0</v>
      </c>
      <c r="I53" s="270">
        <f>SUMIF('4 Program Budget'!$G:$G,$B53,'4 Program Budget'!$AG:$AG)</f>
        <v>3907560.6751999999</v>
      </c>
      <c r="J53" s="848">
        <f>SUMIF('4 Program Budget'!$G:$G,$B53,'4 Program Budget'!AJ:AJ)</f>
        <v>0</v>
      </c>
      <c r="K53" s="848">
        <f>SUMIF('4 Program Budget'!$G:$G,$B53,'4 Program Budget'!AK:AK)</f>
        <v>0</v>
      </c>
      <c r="L53" s="848">
        <f>SUMIF('4 Program Budget'!$G:$G,$B53,'4 Program Budget'!AL:AL)</f>
        <v>0</v>
      </c>
      <c r="M53" s="848">
        <f>SUMIF('4 Program Budget'!$G:$G,$B53,'4 Program Budget'!AM:AM)</f>
        <v>0</v>
      </c>
      <c r="N53" s="848">
        <f>SUMIF('4 Program Budget'!$G:$G,$B53,'4 Program Budget'!AN:AN)</f>
        <v>0</v>
      </c>
      <c r="P53" s="202"/>
      <c r="R53" s="203"/>
      <c r="S53" s="204"/>
      <c r="T53" s="204"/>
      <c r="U53" s="204"/>
    </row>
    <row r="54" spans="1:21" ht="16.5" thickTop="1" thickBot="1">
      <c r="B54" s="201" t="s">
        <v>30</v>
      </c>
      <c r="C54" s="270">
        <f>SUMIF('4 Program Budget'!$G:$G,$B54,'4 Program Budget'!$Q:$Q)</f>
        <v>11628127.09695903</v>
      </c>
      <c r="D54" s="848">
        <f>SUMIF('4 Program Budget'!$G:$G,$B54,'4 Program Budget'!T:T)</f>
        <v>12099905.136421164</v>
      </c>
      <c r="E54" s="848">
        <f>SUMIF('4 Program Budget'!$G:$G,$B54,'4 Program Budget'!U:U)</f>
        <v>1310.8572675142316</v>
      </c>
      <c r="F54" s="848">
        <f>SUMIF('4 Program Budget'!$G:$G,$B54,'4 Program Budget'!V:V)</f>
        <v>211.64799999999997</v>
      </c>
      <c r="G54" s="848">
        <f>SUMIF('4 Program Budget'!$G:$G,$B54,'4 Program Budget'!W:W)</f>
        <v>2968.4940406109909</v>
      </c>
      <c r="H54" s="848">
        <f>SUMIF('4 Program Budget'!$G:$G,$B54,'4 Program Budget'!X:X)</f>
        <v>1227.2223068556784</v>
      </c>
      <c r="I54" s="270">
        <f>SUMIF('4 Program Budget'!$G:$G,$B54,'4 Program Budget'!$AG:$AG)</f>
        <v>13009035.810358431</v>
      </c>
      <c r="J54" s="848">
        <f>SUMIF('4 Program Budget'!$G:$G,$B54,'4 Program Budget'!AJ:AJ)</f>
        <v>13300838.077100143</v>
      </c>
      <c r="K54" s="848">
        <f>SUMIF('4 Program Budget'!$G:$G,$B54,'4 Program Budget'!AK:AK)</f>
        <v>1750.4367822302577</v>
      </c>
      <c r="L54" s="848">
        <f>SUMIF('4 Program Budget'!$G:$G,$B54,'4 Program Budget'!AL:AL)</f>
        <v>283.51799999999997</v>
      </c>
      <c r="M54" s="848">
        <f>SUMIF('4 Program Budget'!$G:$G,$B54,'4 Program Budget'!AM:AM)</f>
        <v>3110.770177705394</v>
      </c>
      <c r="N54" s="848">
        <f>SUMIF('4 Program Budget'!$G:$G,$B54,'4 Program Budget'!AN:AN)</f>
        <v>1433.7465816682954</v>
      </c>
      <c r="P54" s="202"/>
      <c r="R54" s="203"/>
      <c r="S54" s="204"/>
      <c r="T54" s="204"/>
      <c r="U54" s="204"/>
    </row>
    <row r="55" spans="1:21" ht="16.5" thickTop="1" thickBot="1">
      <c r="A55" s="189">
        <v>1</v>
      </c>
      <c r="B55" s="201" t="s">
        <v>32</v>
      </c>
      <c r="C55" s="270">
        <f>SUMIF('4 Program Budget'!$G:$G,$B55,'4 Program Budget'!$Q:$Q)</f>
        <v>4468311.3883999996</v>
      </c>
      <c r="D55" s="848">
        <f>SUMIF('4 Program Budget'!$G:$G,$B55,'4 Program Budget'!T:T)</f>
        <v>0</v>
      </c>
      <c r="E55" s="848">
        <f>SUMIF('4 Program Budget'!$G:$G,$B55,'4 Program Budget'!U:U)</f>
        <v>0</v>
      </c>
      <c r="F55" s="848">
        <f>SUMIF('4 Program Budget'!$G:$G,$B55,'4 Program Budget'!V:V)</f>
        <v>0</v>
      </c>
      <c r="G55" s="848">
        <f>SUMIF('4 Program Budget'!$G:$G,$B55,'4 Program Budget'!W:W)</f>
        <v>0</v>
      </c>
      <c r="H55" s="848">
        <f>SUMIF('4 Program Budget'!$G:$G,$B55,'4 Program Budget'!X:X)</f>
        <v>0</v>
      </c>
      <c r="I55" s="270">
        <f>SUMIF('4 Program Budget'!$G:$G,$B55,'4 Program Budget'!$AG:$AG)</f>
        <v>3964837.7573000002</v>
      </c>
      <c r="J55" s="848">
        <f>SUMIF('4 Program Budget'!$G:$G,$B55,'4 Program Budget'!AJ:AJ)</f>
        <v>0</v>
      </c>
      <c r="K55" s="848">
        <f>SUMIF('4 Program Budget'!$G:$G,$B55,'4 Program Budget'!AK:AK)</f>
        <v>0</v>
      </c>
      <c r="L55" s="848">
        <f>SUMIF('4 Program Budget'!$G:$G,$B55,'4 Program Budget'!AL:AL)</f>
        <v>0</v>
      </c>
      <c r="M55" s="848">
        <f>SUMIF('4 Program Budget'!$G:$G,$B55,'4 Program Budget'!AM:AM)</f>
        <v>0</v>
      </c>
      <c r="N55" s="848">
        <f>SUMIF('4 Program Budget'!$G:$G,$B55,'4 Program Budget'!AN:AN)</f>
        <v>0</v>
      </c>
      <c r="P55" s="202"/>
      <c r="R55" s="203"/>
      <c r="S55" s="204"/>
      <c r="T55" s="204"/>
      <c r="U55" s="204"/>
    </row>
    <row r="56" spans="1:21" ht="16.5" thickTop="1" thickBot="1">
      <c r="A56" s="189">
        <v>2</v>
      </c>
      <c r="B56" s="201" t="s">
        <v>34</v>
      </c>
      <c r="C56" s="270">
        <f>SUMIF('4 Program Budget'!$G:$G,$B56,'4 Program Budget'!$Q:$Q)</f>
        <v>285986.37</v>
      </c>
      <c r="D56" s="848">
        <f>SUMIF('4 Program Budget'!$G:$G,$B56,'4 Program Budget'!T:T)</f>
        <v>0</v>
      </c>
      <c r="E56" s="848">
        <f>SUMIF('4 Program Budget'!$G:$G,$B56,'4 Program Budget'!U:U)</f>
        <v>0</v>
      </c>
      <c r="F56" s="848">
        <f>SUMIF('4 Program Budget'!$G:$G,$B56,'4 Program Budget'!V:V)</f>
        <v>0</v>
      </c>
      <c r="G56" s="848">
        <f>SUMIF('4 Program Budget'!$G:$G,$B56,'4 Program Budget'!W:W)</f>
        <v>0</v>
      </c>
      <c r="H56" s="848">
        <f>SUMIF('4 Program Budget'!$G:$G,$B56,'4 Program Budget'!X:X)</f>
        <v>0</v>
      </c>
      <c r="I56" s="270">
        <f>SUMIF('4 Program Budget'!$G:$G,$B56,'4 Program Budget'!$AG:$AG)</f>
        <v>365476.98719999997</v>
      </c>
      <c r="J56" s="848">
        <f>SUMIF('4 Program Budget'!$G:$G,$B56,'4 Program Budget'!AJ:AJ)</f>
        <v>0</v>
      </c>
      <c r="K56" s="848">
        <f>SUMIF('4 Program Budget'!$G:$G,$B56,'4 Program Budget'!AK:AK)</f>
        <v>0</v>
      </c>
      <c r="L56" s="848">
        <f>SUMIF('4 Program Budget'!$G:$G,$B56,'4 Program Budget'!AL:AL)</f>
        <v>0</v>
      </c>
      <c r="M56" s="848">
        <f>SUMIF('4 Program Budget'!$G:$G,$B56,'4 Program Budget'!AM:AM)</f>
        <v>0</v>
      </c>
      <c r="N56" s="848">
        <f>SUMIF('4 Program Budget'!$G:$G,$B56,'4 Program Budget'!AN:AN)</f>
        <v>0</v>
      </c>
      <c r="P56" s="202"/>
      <c r="R56" s="203"/>
      <c r="S56" s="204"/>
      <c r="T56" s="204"/>
      <c r="U56" s="204"/>
    </row>
    <row r="57" spans="1:21" ht="16.5" thickTop="1" thickBot="1">
      <c r="A57" s="189">
        <v>3</v>
      </c>
      <c r="B57" s="201" t="s">
        <v>36</v>
      </c>
      <c r="C57" s="270">
        <f>SUMIF('4 Program Budget'!$G:$G,$B57,'4 Program Budget'!$Q:$Q)</f>
        <v>0</v>
      </c>
      <c r="D57" s="848">
        <f>SUMIF('4 Program Budget'!$G:$G,$B57,'4 Program Budget'!T:T)</f>
        <v>0</v>
      </c>
      <c r="E57" s="848">
        <f>SUMIF('4 Program Budget'!$G:$G,$B57,'4 Program Budget'!U:U)</f>
        <v>0</v>
      </c>
      <c r="F57" s="848">
        <f>SUMIF('4 Program Budget'!$G:$G,$B57,'4 Program Budget'!V:V)</f>
        <v>0</v>
      </c>
      <c r="G57" s="848">
        <f>SUMIF('4 Program Budget'!$G:$G,$B57,'4 Program Budget'!W:W)</f>
        <v>0</v>
      </c>
      <c r="H57" s="848">
        <f>SUMIF('4 Program Budget'!$G:$G,$B57,'4 Program Budget'!X:X)</f>
        <v>0</v>
      </c>
      <c r="I57" s="270">
        <f>SUMIF('4 Program Budget'!$G:$G,$B57,'4 Program Budget'!$AG:$AG)</f>
        <v>0</v>
      </c>
      <c r="J57" s="848">
        <f>SUMIF('4 Program Budget'!$G:$G,$B57,'4 Program Budget'!AJ:AJ)</f>
        <v>0</v>
      </c>
      <c r="K57" s="848">
        <f>SUMIF('4 Program Budget'!$G:$G,$B57,'4 Program Budget'!AK:AK)</f>
        <v>0</v>
      </c>
      <c r="L57" s="848">
        <f>SUMIF('4 Program Budget'!$G:$G,$B57,'4 Program Budget'!AL:AL)</f>
        <v>0</v>
      </c>
      <c r="M57" s="848">
        <f>SUMIF('4 Program Budget'!$G:$G,$B57,'4 Program Budget'!AM:AM)</f>
        <v>0</v>
      </c>
      <c r="N57" s="848">
        <f>SUMIF('4 Program Budget'!$G:$G,$B57,'4 Program Budget'!AN:AN)</f>
        <v>0</v>
      </c>
      <c r="P57" s="202"/>
      <c r="R57" s="203"/>
      <c r="S57" s="204"/>
      <c r="T57" s="204"/>
      <c r="U57" s="204"/>
    </row>
    <row r="58" spans="1:21" ht="16.5" thickTop="1" thickBot="1">
      <c r="A58" s="189">
        <v>4</v>
      </c>
      <c r="B58" s="205" t="s">
        <v>565</v>
      </c>
      <c r="C58" s="393">
        <f>SUM(C49:C57)</f>
        <v>76112834.331042647</v>
      </c>
      <c r="D58" s="849">
        <f t="shared" ref="D58:H58" si="12">SUM(D49:D57)</f>
        <v>116478845.9630567</v>
      </c>
      <c r="E58" s="849">
        <f t="shared" si="12"/>
        <v>18569.32742584396</v>
      </c>
      <c r="F58" s="851">
        <f t="shared" ref="F58:G58" si="13">SUM(F49:F57)</f>
        <v>3648.4090000000001</v>
      </c>
      <c r="G58" s="851">
        <f t="shared" si="13"/>
        <v>26645.235006206043</v>
      </c>
      <c r="H58" s="851">
        <f t="shared" si="12"/>
        <v>19004.910021308184</v>
      </c>
      <c r="I58" s="393">
        <f>SUM(I49:I57)</f>
        <v>86854969.805847168</v>
      </c>
      <c r="J58" s="849">
        <f t="shared" ref="J58:N58" si="14">SUM(J49:J57)</f>
        <v>126885513.241124</v>
      </c>
      <c r="K58" s="849">
        <f t="shared" si="14"/>
        <v>24226.97028070096</v>
      </c>
      <c r="L58" s="849">
        <f t="shared" ref="L58:M58" si="15">SUM(L49:L57)</f>
        <v>3822.8070000000002</v>
      </c>
      <c r="M58" s="849">
        <f t="shared" si="15"/>
        <v>28349.43845782545</v>
      </c>
      <c r="N58" s="851">
        <f t="shared" si="14"/>
        <v>18592.650676304962</v>
      </c>
      <c r="P58" s="202" t="s">
        <v>566</v>
      </c>
      <c r="R58" s="203"/>
      <c r="S58" s="204"/>
      <c r="T58" s="204"/>
      <c r="U58" s="204"/>
    </row>
    <row r="59" spans="1:21" ht="16.5" thickTop="1" thickBot="1">
      <c r="A59" s="189">
        <v>5</v>
      </c>
      <c r="B59" s="226" t="s">
        <v>577</v>
      </c>
      <c r="C59" s="914"/>
      <c r="D59" s="719">
        <v>104000000</v>
      </c>
      <c r="E59" s="852">
        <v>22000</v>
      </c>
      <c r="F59" s="852">
        <v>2000</v>
      </c>
      <c r="G59" s="852"/>
      <c r="H59" s="852"/>
      <c r="I59" s="914"/>
      <c r="J59" s="719">
        <v>111000000</v>
      </c>
      <c r="K59" s="852">
        <v>23000</v>
      </c>
      <c r="L59" s="852">
        <v>2000</v>
      </c>
      <c r="M59" s="852"/>
      <c r="N59" s="853"/>
      <c r="P59" s="202"/>
      <c r="R59" s="203"/>
      <c r="S59" s="204"/>
      <c r="T59" s="204"/>
      <c r="U59" s="204"/>
    </row>
    <row r="60" spans="1:21" ht="16.5" thickTop="1" thickBot="1">
      <c r="A60" s="189">
        <v>6</v>
      </c>
      <c r="B60" s="226" t="s">
        <v>578</v>
      </c>
      <c r="C60" s="910"/>
      <c r="D60" s="915">
        <f>+D58/D59</f>
        <v>1.1199889034909298</v>
      </c>
      <c r="E60" s="916">
        <f t="shared" ref="E60:K60" si="16">+E58/E59</f>
        <v>0.84406033753836185</v>
      </c>
      <c r="F60" s="916">
        <f t="shared" ref="F60" si="17">+F58/F59</f>
        <v>1.8242045</v>
      </c>
      <c r="G60" s="916"/>
      <c r="H60" s="916"/>
      <c r="I60" s="910"/>
      <c r="J60" s="916">
        <f t="shared" si="16"/>
        <v>1.143112731902018</v>
      </c>
      <c r="K60" s="916">
        <f t="shared" si="16"/>
        <v>1.05334653394352</v>
      </c>
      <c r="L60" s="916">
        <f t="shared" ref="L60" si="18">+L58/L59</f>
        <v>1.9114035</v>
      </c>
      <c r="M60" s="916"/>
      <c r="N60" s="917"/>
      <c r="P60" s="202"/>
      <c r="R60" s="203"/>
      <c r="S60" s="204"/>
      <c r="T60" s="206"/>
      <c r="U60" s="204"/>
    </row>
    <row r="61" spans="1:21" ht="16.899999999999999" thickTop="1" thickBot="1">
      <c r="A61" s="189">
        <v>7</v>
      </c>
      <c r="B61" s="207" t="s">
        <v>579</v>
      </c>
      <c r="C61" s="273">
        <f>+C62+C63</f>
        <v>3309295.42</v>
      </c>
      <c r="D61" s="918"/>
      <c r="E61" s="918"/>
      <c r="F61" s="918"/>
      <c r="G61" s="918"/>
      <c r="H61" s="918"/>
      <c r="I61" s="273">
        <f>+I62+I63</f>
        <v>3769335.1749999998</v>
      </c>
      <c r="J61" s="918"/>
      <c r="K61" s="918"/>
      <c r="L61" s="918"/>
      <c r="M61" s="918"/>
      <c r="N61" s="918"/>
      <c r="P61" s="912" t="s">
        <v>580</v>
      </c>
    </row>
    <row r="62" spans="1:21" ht="16.5" thickTop="1" thickBot="1">
      <c r="A62" s="919" t="s">
        <v>581</v>
      </c>
      <c r="B62" s="208" t="s">
        <v>582</v>
      </c>
      <c r="C62" s="697">
        <f>+'4 Program Budget'!Q137</f>
        <v>910056.24050000007</v>
      </c>
      <c r="D62" s="920"/>
      <c r="E62" s="920"/>
      <c r="F62" s="920"/>
      <c r="G62" s="920"/>
      <c r="H62" s="920"/>
      <c r="I62" s="697">
        <f>+'4 Program Budget'!AG137</f>
        <v>1036567.1731250001</v>
      </c>
      <c r="J62" s="920"/>
      <c r="K62" s="920"/>
      <c r="L62" s="920"/>
      <c r="M62" s="920"/>
      <c r="N62" s="920"/>
      <c r="P62" s="912" t="s">
        <v>583</v>
      </c>
    </row>
    <row r="63" spans="1:21" ht="16.5" thickTop="1" thickBot="1">
      <c r="A63" s="919" t="s">
        <v>584</v>
      </c>
      <c r="B63" s="208" t="s">
        <v>585</v>
      </c>
      <c r="C63" s="697">
        <f>+'4 Program Budget'!Q138</f>
        <v>2399239.1794999996</v>
      </c>
      <c r="D63" s="920"/>
      <c r="E63" s="920"/>
      <c r="F63" s="920"/>
      <c r="G63" s="920"/>
      <c r="H63" s="920"/>
      <c r="I63" s="697">
        <f>+'4 Program Budget'!AG138</f>
        <v>2732768.0018749996</v>
      </c>
      <c r="J63" s="920"/>
      <c r="K63" s="920"/>
      <c r="L63" s="920"/>
      <c r="M63" s="920"/>
      <c r="N63" s="920"/>
      <c r="P63" s="912" t="s">
        <v>58</v>
      </c>
    </row>
    <row r="64" spans="1:21" ht="16.5" thickTop="1" thickBot="1">
      <c r="B64" s="226" t="s">
        <v>586</v>
      </c>
      <c r="C64" s="855">
        <v>104394860.85305877</v>
      </c>
      <c r="D64" s="909"/>
      <c r="E64" s="910"/>
      <c r="F64" s="911"/>
      <c r="G64" s="911"/>
      <c r="H64" s="911"/>
      <c r="I64" s="855">
        <v>135824824</v>
      </c>
      <c r="J64" s="909"/>
      <c r="K64" s="910"/>
      <c r="L64" s="910"/>
      <c r="M64" s="910"/>
      <c r="N64" s="911"/>
      <c r="P64" s="912" t="s">
        <v>568</v>
      </c>
      <c r="R64" s="203"/>
      <c r="S64" s="204"/>
      <c r="T64" s="206"/>
      <c r="U64" s="204"/>
    </row>
    <row r="65" spans="1:21" ht="17" customHeight="1" thickTop="1" thickBot="1">
      <c r="B65" s="226" t="s">
        <v>573</v>
      </c>
      <c r="C65" s="858">
        <v>1.1399999999999999</v>
      </c>
      <c r="D65" s="909"/>
      <c r="E65" s="910"/>
      <c r="F65" s="911"/>
      <c r="G65" s="911"/>
      <c r="H65" s="911"/>
      <c r="I65" s="858">
        <v>1.17</v>
      </c>
      <c r="J65" s="909"/>
      <c r="K65" s="910"/>
      <c r="L65" s="910"/>
      <c r="M65" s="910"/>
      <c r="N65" s="911"/>
      <c r="P65" s="1008" t="s">
        <v>587</v>
      </c>
      <c r="R65" s="203"/>
      <c r="S65" s="204"/>
      <c r="T65" s="206"/>
      <c r="U65" s="204"/>
    </row>
    <row r="66" spans="1:21" ht="16.5" thickTop="1" thickBot="1">
      <c r="B66" s="226" t="s">
        <v>571</v>
      </c>
      <c r="C66" s="858">
        <v>1.35</v>
      </c>
      <c r="D66" s="909"/>
      <c r="E66" s="910"/>
      <c r="F66" s="911"/>
      <c r="G66" s="911"/>
      <c r="H66" s="911"/>
      <c r="I66" s="858">
        <v>1.52</v>
      </c>
      <c r="J66" s="909"/>
      <c r="K66" s="910"/>
      <c r="L66" s="910"/>
      <c r="M66" s="910"/>
      <c r="N66" s="911"/>
      <c r="P66" s="1009"/>
      <c r="R66" s="203"/>
      <c r="S66" s="204"/>
      <c r="T66" s="206"/>
      <c r="U66" s="204"/>
    </row>
    <row r="67" spans="1:21" ht="16.5" thickTop="1" thickBot="1">
      <c r="B67" s="226" t="s">
        <v>588</v>
      </c>
      <c r="C67" s="858">
        <v>0.53209723841403678</v>
      </c>
      <c r="D67" s="909"/>
      <c r="E67" s="910"/>
      <c r="F67" s="911"/>
      <c r="G67" s="911"/>
      <c r="H67" s="911"/>
      <c r="I67" s="858">
        <v>0.59</v>
      </c>
      <c r="J67" s="909"/>
      <c r="K67" s="910"/>
      <c r="L67" s="910"/>
      <c r="M67" s="910"/>
      <c r="N67" s="911"/>
      <c r="P67" s="1010"/>
      <c r="R67" s="203"/>
      <c r="S67" s="204"/>
      <c r="T67" s="206"/>
      <c r="U67" s="204"/>
    </row>
    <row r="68" spans="1:21" ht="16.5" thickTop="1" thickBot="1">
      <c r="A68" s="189">
        <v>8</v>
      </c>
      <c r="B68" s="205" t="s">
        <v>28</v>
      </c>
      <c r="C68" s="921">
        <f>SUMIF('4 Program Budget'!$G:$G,README!$L$17,'4 Program Budget'!Q:Q)</f>
        <v>3310255.6898999996</v>
      </c>
      <c r="D68" s="848">
        <f>SUMIFS('4 Program Budget'!T:T,'4 Program Budget'!$G:$G,$B68,'4 Program Budget'!$H:$H,README!$M$11)</f>
        <v>414241866.60269994</v>
      </c>
      <c r="E68" s="848">
        <f>SUMIFS('4 Program Budget'!U:U,'4 Program Budget'!$G:$G,$B68,'4 Program Budget'!$H:$H,README!$M$11)</f>
        <v>73073.854619652673</v>
      </c>
      <c r="F68" s="848">
        <f>SUMIFS('4 Program Budget'!V:V,'4 Program Budget'!$G:$G,$B68,'4 Program Budget'!$H:$H,README!$M$11)</f>
        <v>2938.74</v>
      </c>
      <c r="G68" s="848">
        <f>SUMIFS('4 Program Budget'!W:W,'4 Program Budget'!$G:$G,$B68,'4 Program Budget'!$H:$H,README!$M$11)</f>
        <v>97083.440590349521</v>
      </c>
      <c r="H68" s="848">
        <f>SUMIFS('4 Program Budget'!X:X,'4 Program Budget'!$G:$G,$B68,'4 Program Budget'!$H:$H,README!$M$11)</f>
        <v>17191.628838723238</v>
      </c>
      <c r="I68" s="921">
        <f>SUMIF('4 Program Budget'!$G:$G,README!$L$17,'4 Program Budget'!AG:AG)</f>
        <v>3609071.4978999998</v>
      </c>
      <c r="J68" s="848">
        <f>SUMIFS('4 Program Budget'!AJ:AJ,'4 Program Budget'!$G:$G,$B68,'4 Program Budget'!$H:$H,README!$M$11)</f>
        <v>437013107.16198885</v>
      </c>
      <c r="K68" s="848">
        <f>SUMIFS('4 Program Budget'!AK:AK,'4 Program Budget'!$G:$G,$B68,'4 Program Budget'!$H:$H,README!$M$11)</f>
        <v>85571.267695159491</v>
      </c>
      <c r="L68" s="848">
        <f>SUMIFS('4 Program Budget'!AL:AL,'4 Program Budget'!$G:$G,$B68,'4 Program Budget'!$H:$H,README!$M$11)</f>
        <v>3435.88</v>
      </c>
      <c r="M68" s="848">
        <f>SUMIFS('4 Program Budget'!AM:AM,'4 Program Budget'!$G:$G,$B68,'4 Program Budget'!$H:$H,README!$M$11)</f>
        <v>105818.5136202384</v>
      </c>
      <c r="N68" s="848">
        <f>SUMIFS('4 Program Budget'!AN:AN,'4 Program Budget'!$G:$G,$B68,'4 Program Budget'!$H:$H,README!$M$11)</f>
        <v>20099.895594845897</v>
      </c>
      <c r="P68" s="202"/>
    </row>
    <row r="69" spans="1:21" ht="16.899999999999999" thickTop="1" thickBot="1">
      <c r="A69" s="189">
        <v>9</v>
      </c>
      <c r="B69" s="207" t="s">
        <v>589</v>
      </c>
      <c r="C69" s="273">
        <f>C58+C61+C68</f>
        <v>82732385.440942645</v>
      </c>
      <c r="D69" s="918"/>
      <c r="E69" s="918"/>
      <c r="F69" s="918"/>
      <c r="G69" s="918"/>
      <c r="H69" s="918"/>
      <c r="I69" s="273">
        <f>I58+I61+I68</f>
        <v>94233376.478747159</v>
      </c>
      <c r="J69" s="918"/>
      <c r="K69" s="918"/>
      <c r="L69" s="918"/>
      <c r="M69" s="918"/>
      <c r="N69" s="918"/>
      <c r="P69" s="912" t="s">
        <v>590</v>
      </c>
    </row>
    <row r="70" spans="1:21" ht="16.899999999999999" thickTop="1" thickBot="1">
      <c r="A70" s="189">
        <v>10</v>
      </c>
      <c r="B70" s="207" t="s">
        <v>591</v>
      </c>
      <c r="C70" s="271">
        <f>'3 Funding Source'!F50</f>
        <v>0</v>
      </c>
      <c r="D70" s="919"/>
      <c r="E70" s="900"/>
      <c r="F70" s="900"/>
      <c r="G70" s="900"/>
      <c r="H70" s="900"/>
      <c r="I70" s="271">
        <f>'3 Funding Source'!I50</f>
        <v>0</v>
      </c>
      <c r="J70" s="919"/>
      <c r="K70" s="900"/>
      <c r="L70" s="900"/>
      <c r="M70" s="900"/>
      <c r="N70" s="900"/>
      <c r="P70" s="202" t="s">
        <v>592</v>
      </c>
    </row>
    <row r="71" spans="1:21" ht="16.899999999999999" thickTop="1" thickBot="1">
      <c r="A71" s="189">
        <v>11</v>
      </c>
      <c r="B71" s="209" t="s">
        <v>593</v>
      </c>
      <c r="C71" s="922"/>
      <c r="D71" s="919"/>
      <c r="E71" s="900"/>
      <c r="F71" s="900"/>
      <c r="G71" s="900"/>
      <c r="H71" s="900"/>
      <c r="I71" s="922"/>
      <c r="J71" s="919"/>
      <c r="K71" s="900"/>
      <c r="L71" s="900"/>
      <c r="M71" s="900"/>
      <c r="N71" s="900"/>
      <c r="P71" s="202" t="s">
        <v>594</v>
      </c>
    </row>
    <row r="72" spans="1:21" ht="16.5" thickTop="1" thickBot="1">
      <c r="A72" s="189">
        <v>12</v>
      </c>
      <c r="B72" s="210" t="s">
        <v>595</v>
      </c>
      <c r="C72" s="271">
        <f>'4 Program Budget'!Q145</f>
        <v>24479433.350680012</v>
      </c>
      <c r="D72" s="919"/>
      <c r="E72" s="900"/>
      <c r="F72" s="900"/>
      <c r="G72" s="900"/>
      <c r="H72" s="900"/>
      <c r="I72" s="271">
        <f>'4 Program Budget'!AG145</f>
        <v>20982371.443440009</v>
      </c>
      <c r="J72" s="919"/>
      <c r="K72" s="900"/>
      <c r="L72" s="900"/>
      <c r="M72" s="900"/>
      <c r="N72" s="900"/>
      <c r="P72" s="912" t="s">
        <v>596</v>
      </c>
    </row>
    <row r="73" spans="1:21" ht="16.899999999999999" thickTop="1" thickBot="1">
      <c r="A73" s="189">
        <v>13</v>
      </c>
      <c r="B73" s="210" t="s">
        <v>597</v>
      </c>
      <c r="C73" s="271">
        <f>'4 Program Budget'!Q146</f>
        <v>40413350.652349927</v>
      </c>
      <c r="D73" s="919"/>
      <c r="E73" s="900"/>
      <c r="F73" s="900"/>
      <c r="G73" s="900"/>
      <c r="H73" s="900"/>
      <c r="I73" s="271">
        <f>'4 Program Budget'!AG146</f>
        <v>0</v>
      </c>
      <c r="J73" s="919"/>
      <c r="K73" s="900"/>
      <c r="L73" s="900"/>
      <c r="M73" s="900"/>
      <c r="N73" s="900"/>
      <c r="P73" s="202"/>
    </row>
    <row r="74" spans="1:21" ht="16.5" thickTop="1" thickBot="1">
      <c r="A74" s="189">
        <v>14</v>
      </c>
      <c r="B74" s="207" t="s">
        <v>598</v>
      </c>
      <c r="C74" s="271">
        <f>+C72+C73</f>
        <v>64892784.003029943</v>
      </c>
      <c r="D74" s="919"/>
      <c r="E74" s="900"/>
      <c r="F74" s="900"/>
      <c r="G74" s="900"/>
      <c r="H74" s="900"/>
      <c r="I74" s="271">
        <f>+I72+I73</f>
        <v>20982371.443440009</v>
      </c>
      <c r="J74" s="919"/>
      <c r="K74" s="900"/>
      <c r="L74" s="900"/>
      <c r="M74" s="900"/>
      <c r="N74" s="900"/>
      <c r="P74" s="202" t="s">
        <v>599</v>
      </c>
    </row>
    <row r="75" spans="1:21" ht="29.25" customHeight="1" thickTop="1" thickBot="1">
      <c r="A75" s="189">
        <v>15</v>
      </c>
      <c r="B75" s="207" t="s">
        <v>600</v>
      </c>
      <c r="C75" s="271">
        <f>+C69-C70+C72</f>
        <v>107211818.79162265</v>
      </c>
      <c r="D75" s="919"/>
      <c r="E75" s="923"/>
      <c r="F75" s="900"/>
      <c r="G75" s="900"/>
      <c r="H75" s="900"/>
      <c r="I75" s="271">
        <f>+I69-I70+I74</f>
        <v>115215747.92218716</v>
      </c>
      <c r="J75" s="919"/>
      <c r="K75" s="923"/>
      <c r="L75" s="923"/>
      <c r="M75" s="923"/>
      <c r="N75" s="900"/>
      <c r="P75" s="202" t="s">
        <v>601</v>
      </c>
    </row>
    <row r="76" spans="1:21" ht="29.25" customHeight="1" thickTop="1" thickBot="1">
      <c r="B76" s="207" t="s">
        <v>602</v>
      </c>
      <c r="C76" s="272">
        <f>(C30+C44)/C69</f>
        <v>0.16445755205590276</v>
      </c>
      <c r="D76" s="919"/>
      <c r="E76" s="923"/>
      <c r="F76" s="900"/>
      <c r="G76" s="900"/>
      <c r="H76" s="900"/>
      <c r="I76" s="532">
        <f>(I30+I44)/I69</f>
        <v>0.16078735293980898</v>
      </c>
      <c r="J76" s="919"/>
      <c r="K76" s="923"/>
      <c r="L76" s="923"/>
      <c r="M76" s="923"/>
      <c r="N76" s="900"/>
      <c r="P76" s="912" t="s">
        <v>603</v>
      </c>
    </row>
    <row r="77" spans="1:21" ht="29.25" customHeight="1" thickTop="1" thickBot="1">
      <c r="A77" s="189">
        <v>16</v>
      </c>
      <c r="B77" s="207" t="s">
        <v>604</v>
      </c>
      <c r="C77" s="856">
        <v>116456311</v>
      </c>
      <c r="D77" s="920"/>
      <c r="E77" s="900"/>
      <c r="F77" s="900"/>
      <c r="G77" s="900"/>
      <c r="H77" s="900"/>
      <c r="I77" s="857">
        <v>116456311</v>
      </c>
      <c r="J77" s="920"/>
      <c r="K77" s="900"/>
      <c r="L77" s="900"/>
      <c r="M77" s="900"/>
      <c r="N77" s="900"/>
      <c r="P77" s="202" t="s">
        <v>605</v>
      </c>
    </row>
    <row r="78" spans="1:21" ht="16.5" thickTop="1" thickBot="1">
      <c r="B78" s="205"/>
      <c r="C78" s="924"/>
      <c r="D78" s="925"/>
      <c r="E78" s="900"/>
      <c r="F78" s="900"/>
      <c r="G78" s="900"/>
      <c r="H78" s="900"/>
      <c r="I78" s="926"/>
      <c r="J78" s="925"/>
      <c r="K78" s="900"/>
      <c r="L78" s="900"/>
      <c r="M78" s="900"/>
      <c r="N78" s="900"/>
      <c r="P78" s="202"/>
    </row>
    <row r="79" spans="1:21" ht="16.5" thickTop="1" thickBot="1">
      <c r="B79" s="212" t="s">
        <v>606</v>
      </c>
      <c r="C79" s="924"/>
      <c r="D79" s="925"/>
      <c r="E79" s="900"/>
      <c r="F79" s="900"/>
      <c r="G79" s="900"/>
      <c r="H79" s="900"/>
      <c r="I79" s="926"/>
      <c r="J79" s="925"/>
      <c r="K79" s="900"/>
      <c r="L79" s="900"/>
      <c r="M79" s="900"/>
      <c r="N79" s="900"/>
      <c r="P79" s="912" t="s">
        <v>607</v>
      </c>
      <c r="R79" s="213"/>
    </row>
    <row r="80" spans="1:21" ht="16.5" thickTop="1" thickBot="1">
      <c r="A80" s="189">
        <v>21</v>
      </c>
      <c r="B80" s="205" t="s">
        <v>608</v>
      </c>
      <c r="C80" s="533">
        <f>+SUM(C81:C84)</f>
        <v>0</v>
      </c>
      <c r="D80" s="919"/>
      <c r="E80" s="900"/>
      <c r="F80" s="900"/>
      <c r="G80" s="900"/>
      <c r="H80" s="900"/>
      <c r="I80" s="533">
        <f>+SUM(I81:I84)</f>
        <v>0</v>
      </c>
      <c r="J80" s="919"/>
      <c r="K80" s="900"/>
      <c r="L80" s="900"/>
      <c r="M80" s="900"/>
      <c r="N80" s="900"/>
      <c r="P80" s="202" t="s">
        <v>609</v>
      </c>
    </row>
    <row r="81" spans="1:18" s="190" customFormat="1" ht="16.5" thickTop="1" thickBot="1">
      <c r="A81" s="190" t="s">
        <v>610</v>
      </c>
      <c r="B81" s="274" t="s">
        <v>611</v>
      </c>
      <c r="C81" s="719">
        <v>0</v>
      </c>
      <c r="D81" s="919"/>
      <c r="E81" s="900"/>
      <c r="F81" s="900"/>
      <c r="G81" s="900"/>
      <c r="H81" s="900"/>
      <c r="I81" s="854">
        <v>0</v>
      </c>
      <c r="J81" s="919"/>
      <c r="K81" s="900"/>
      <c r="L81" s="900"/>
      <c r="M81" s="900"/>
      <c r="N81" s="900"/>
      <c r="O81" s="189"/>
      <c r="P81" s="202" t="s">
        <v>612</v>
      </c>
      <c r="Q81" s="189"/>
      <c r="R81" s="192"/>
    </row>
    <row r="82" spans="1:18" s="190" customFormat="1" ht="16.5" thickTop="1" thickBot="1">
      <c r="A82" s="190" t="s">
        <v>613</v>
      </c>
      <c r="B82" s="275" t="s">
        <v>614</v>
      </c>
      <c r="C82" s="719">
        <v>0</v>
      </c>
      <c r="D82" s="919"/>
      <c r="E82" s="900"/>
      <c r="F82" s="900"/>
      <c r="G82" s="900"/>
      <c r="H82" s="900"/>
      <c r="I82" s="854">
        <v>0</v>
      </c>
      <c r="J82" s="919"/>
      <c r="K82" s="900"/>
      <c r="L82" s="900"/>
      <c r="M82" s="900"/>
      <c r="N82" s="900"/>
      <c r="O82" s="189"/>
      <c r="P82" s="202" t="s">
        <v>612</v>
      </c>
      <c r="Q82" s="189"/>
      <c r="R82" s="192"/>
    </row>
    <row r="83" spans="1:18" s="190" customFormat="1" ht="16.5" thickTop="1" thickBot="1">
      <c r="A83" s="190" t="s">
        <v>615</v>
      </c>
      <c r="B83" s="275" t="s">
        <v>616</v>
      </c>
      <c r="C83" s="719">
        <v>0</v>
      </c>
      <c r="D83" s="919"/>
      <c r="E83" s="900"/>
      <c r="F83" s="900"/>
      <c r="G83" s="900"/>
      <c r="H83" s="900"/>
      <c r="I83" s="854">
        <v>0</v>
      </c>
      <c r="J83" s="919"/>
      <c r="K83" s="900"/>
      <c r="L83" s="900"/>
      <c r="M83" s="900"/>
      <c r="N83" s="900"/>
      <c r="O83" s="189"/>
      <c r="P83" s="202" t="s">
        <v>612</v>
      </c>
      <c r="Q83" s="189"/>
      <c r="R83" s="192"/>
    </row>
    <row r="84" spans="1:18" s="190" customFormat="1" ht="16.5" thickTop="1" thickBot="1">
      <c r="A84" s="190" t="s">
        <v>617</v>
      </c>
      <c r="B84" s="275" t="s">
        <v>618</v>
      </c>
      <c r="C84" s="719">
        <v>0</v>
      </c>
      <c r="D84" s="919"/>
      <c r="E84" s="900"/>
      <c r="F84" s="900"/>
      <c r="G84" s="900"/>
      <c r="H84" s="900"/>
      <c r="I84" s="854">
        <v>0</v>
      </c>
      <c r="J84" s="919"/>
      <c r="K84" s="900"/>
      <c r="L84" s="900"/>
      <c r="M84" s="900"/>
      <c r="N84" s="900"/>
      <c r="O84" s="189"/>
      <c r="P84" s="202" t="s">
        <v>612</v>
      </c>
      <c r="Q84" s="189"/>
      <c r="R84" s="192"/>
    </row>
    <row r="85" spans="1:18" s="190" customFormat="1" ht="16.5" thickTop="1" thickBot="1">
      <c r="A85" s="189">
        <v>22</v>
      </c>
      <c r="B85" s="205" t="s">
        <v>619</v>
      </c>
      <c r="C85" s="533">
        <f>+SUM(C86:C89)</f>
        <v>0</v>
      </c>
      <c r="D85" s="919"/>
      <c r="E85" s="900"/>
      <c r="F85" s="900"/>
      <c r="G85" s="900"/>
      <c r="H85" s="900"/>
      <c r="I85" s="533">
        <f>+SUM(I86:I89)</f>
        <v>0</v>
      </c>
      <c r="J85" s="919"/>
      <c r="K85" s="900"/>
      <c r="L85" s="900"/>
      <c r="M85" s="900"/>
      <c r="N85" s="900"/>
      <c r="O85" s="189"/>
      <c r="P85" s="912" t="s">
        <v>620</v>
      </c>
      <c r="Q85" s="189"/>
      <c r="R85" s="192"/>
    </row>
    <row r="86" spans="1:18" ht="16.5" thickTop="1" thickBot="1">
      <c r="A86" s="190" t="s">
        <v>621</v>
      </c>
      <c r="B86" s="274" t="s">
        <v>622</v>
      </c>
      <c r="C86" s="719">
        <v>0</v>
      </c>
      <c r="D86" s="919"/>
      <c r="E86" s="900"/>
      <c r="F86" s="900"/>
      <c r="G86" s="900"/>
      <c r="H86" s="900"/>
      <c r="I86" s="854">
        <v>0</v>
      </c>
      <c r="J86" s="919"/>
      <c r="K86" s="900"/>
      <c r="L86" s="900"/>
      <c r="M86" s="900"/>
      <c r="N86" s="900"/>
      <c r="P86" s="202" t="s">
        <v>612</v>
      </c>
    </row>
    <row r="87" spans="1:18" ht="16.5" thickTop="1" thickBot="1">
      <c r="A87" s="190" t="s">
        <v>623</v>
      </c>
      <c r="B87" s="275" t="s">
        <v>624</v>
      </c>
      <c r="C87" s="719">
        <v>0</v>
      </c>
      <c r="D87" s="919"/>
      <c r="E87" s="900"/>
      <c r="F87" s="900"/>
      <c r="G87" s="900"/>
      <c r="H87" s="900"/>
      <c r="I87" s="854">
        <v>0</v>
      </c>
      <c r="J87" s="919"/>
      <c r="K87" s="900"/>
      <c r="L87" s="900"/>
      <c r="M87" s="900"/>
      <c r="N87" s="900"/>
      <c r="P87" s="202" t="s">
        <v>612</v>
      </c>
    </row>
    <row r="88" spans="1:18" ht="16.5" thickTop="1" thickBot="1">
      <c r="A88" s="190"/>
      <c r="B88" s="275" t="s">
        <v>625</v>
      </c>
      <c r="C88" s="719">
        <v>0</v>
      </c>
      <c r="D88" s="919"/>
      <c r="E88" s="900"/>
      <c r="F88" s="900"/>
      <c r="G88" s="900"/>
      <c r="H88" s="900"/>
      <c r="I88" s="854">
        <v>0</v>
      </c>
      <c r="J88" s="919"/>
      <c r="K88" s="900"/>
      <c r="L88" s="900"/>
      <c r="M88" s="900"/>
      <c r="N88" s="900"/>
      <c r="P88" s="202" t="s">
        <v>612</v>
      </c>
    </row>
    <row r="89" spans="1:18" ht="16.5" thickTop="1" thickBot="1">
      <c r="A89" s="190"/>
      <c r="B89" s="275" t="s">
        <v>626</v>
      </c>
      <c r="C89" s="719">
        <v>0</v>
      </c>
      <c r="D89" s="919"/>
      <c r="E89" s="900"/>
      <c r="F89" s="900"/>
      <c r="G89" s="900"/>
      <c r="H89" s="900"/>
      <c r="I89" s="854">
        <v>0</v>
      </c>
      <c r="J89" s="919"/>
      <c r="K89" s="900"/>
      <c r="L89" s="900"/>
      <c r="M89" s="900"/>
      <c r="N89" s="900"/>
      <c r="P89" s="202" t="s">
        <v>612</v>
      </c>
    </row>
    <row r="90" spans="1:18" ht="33" customHeight="1" thickTop="1" thickBot="1">
      <c r="A90" s="189">
        <v>17</v>
      </c>
      <c r="B90" s="207" t="s">
        <v>1590</v>
      </c>
      <c r="C90" s="273">
        <f>C75+C80+C85</f>
        <v>107211818.79162265</v>
      </c>
      <c r="D90" s="925"/>
      <c r="E90" s="900"/>
      <c r="F90" s="900"/>
      <c r="G90" s="900"/>
      <c r="H90" s="900"/>
      <c r="I90" s="534">
        <f>I75+I80+I85</f>
        <v>115215747.92218716</v>
      </c>
      <c r="J90" s="925"/>
      <c r="K90" s="900"/>
      <c r="L90" s="900"/>
      <c r="M90" s="900"/>
      <c r="N90" s="900"/>
      <c r="P90" s="573" t="s">
        <v>627</v>
      </c>
      <c r="R90" s="211"/>
    </row>
    <row r="91" spans="1:18" s="190" customFormat="1" ht="16.149999999999999" thickTop="1">
      <c r="B91" s="214"/>
      <c r="C91" s="189"/>
      <c r="E91" s="189"/>
      <c r="F91" s="189"/>
      <c r="G91" s="189"/>
      <c r="H91" s="189"/>
      <c r="I91" s="189"/>
      <c r="K91" s="189"/>
      <c r="L91" s="189"/>
      <c r="M91" s="189"/>
      <c r="N91" s="189"/>
      <c r="O91" s="189"/>
      <c r="P91" s="191"/>
      <c r="Q91" s="189"/>
      <c r="R91" s="192"/>
    </row>
    <row r="92" spans="1:18" s="190" customFormat="1" ht="16.149999999999999">
      <c r="B92" s="214" t="s">
        <v>628</v>
      </c>
      <c r="C92" s="189"/>
      <c r="E92" s="189"/>
      <c r="F92" s="189"/>
      <c r="G92" s="189"/>
      <c r="H92" s="189"/>
      <c r="I92" s="189"/>
      <c r="K92" s="189"/>
      <c r="L92" s="189"/>
      <c r="M92" s="189"/>
      <c r="N92" s="189"/>
      <c r="O92" s="189"/>
      <c r="P92" s="191"/>
      <c r="Q92" s="189"/>
      <c r="R92" s="192"/>
    </row>
    <row r="93" spans="1:18" s="190" customFormat="1" ht="16.149999999999999">
      <c r="B93" s="214" t="s">
        <v>629</v>
      </c>
      <c r="C93" s="189"/>
      <c r="E93" s="189"/>
      <c r="F93" s="189"/>
      <c r="G93" s="189"/>
      <c r="H93" s="189"/>
      <c r="I93" s="189"/>
      <c r="K93" s="189"/>
      <c r="L93" s="189"/>
      <c r="M93" s="189"/>
      <c r="N93" s="189"/>
      <c r="O93" s="189"/>
      <c r="P93" s="191"/>
      <c r="Q93" s="189"/>
      <c r="R93" s="192"/>
    </row>
    <row r="94" spans="1:18" ht="16.149999999999999">
      <c r="B94" s="214" t="s">
        <v>630</v>
      </c>
    </row>
    <row r="95" spans="1:18" s="190" customFormat="1" ht="16.149999999999999">
      <c r="B95" s="214" t="s">
        <v>631</v>
      </c>
      <c r="C95" s="189"/>
      <c r="E95" s="189"/>
      <c r="F95" s="189"/>
      <c r="G95" s="189"/>
      <c r="H95" s="189"/>
      <c r="I95" s="189"/>
      <c r="K95" s="189"/>
      <c r="L95" s="189"/>
      <c r="M95" s="189"/>
      <c r="N95" s="189"/>
      <c r="O95" s="189"/>
      <c r="P95" s="191"/>
      <c r="Q95" s="189"/>
      <c r="R95" s="192"/>
    </row>
    <row r="96" spans="1:18" s="190" customFormat="1" ht="16.149999999999999">
      <c r="B96" s="214" t="s">
        <v>632</v>
      </c>
      <c r="C96" s="189"/>
      <c r="E96" s="189"/>
      <c r="F96" s="189"/>
      <c r="G96" s="189"/>
      <c r="H96" s="189"/>
      <c r="I96" s="189"/>
      <c r="K96" s="189"/>
      <c r="L96" s="189"/>
      <c r="M96" s="189"/>
      <c r="N96" s="189"/>
      <c r="O96" s="189"/>
      <c r="P96" s="191"/>
      <c r="Q96" s="189"/>
      <c r="R96" s="192"/>
    </row>
    <row r="97" spans="2:18" s="190" customFormat="1" ht="16.149999999999999">
      <c r="B97" s="214" t="s">
        <v>633</v>
      </c>
      <c r="C97" s="189"/>
      <c r="E97" s="189"/>
      <c r="F97" s="189"/>
      <c r="G97" s="189"/>
      <c r="H97" s="189"/>
      <c r="I97" s="189"/>
      <c r="K97" s="189"/>
      <c r="L97" s="189"/>
      <c r="M97" s="189"/>
      <c r="N97" s="189"/>
      <c r="O97" s="189"/>
      <c r="P97" s="191"/>
      <c r="Q97" s="189"/>
      <c r="R97" s="192"/>
    </row>
    <row r="98" spans="2:18" ht="15.6" customHeight="1">
      <c r="B98" s="214" t="s">
        <v>634</v>
      </c>
      <c r="C98" s="214"/>
      <c r="D98" s="214"/>
      <c r="E98" s="214"/>
      <c r="F98" s="214"/>
      <c r="G98" s="214"/>
      <c r="H98" s="214"/>
      <c r="I98" s="214"/>
      <c r="J98" s="214"/>
      <c r="K98" s="214"/>
      <c r="L98" s="214"/>
      <c r="M98" s="214"/>
      <c r="N98" s="214"/>
    </row>
    <row r="100" spans="2:18" s="190" customFormat="1">
      <c r="B100" s="214"/>
      <c r="C100" s="189"/>
      <c r="E100" s="189"/>
      <c r="F100" s="189"/>
      <c r="G100" s="189"/>
      <c r="H100" s="189"/>
      <c r="I100" s="189"/>
      <c r="K100" s="189"/>
      <c r="L100" s="189"/>
      <c r="M100" s="189"/>
      <c r="N100" s="189"/>
      <c r="O100" s="189"/>
      <c r="P100" s="191"/>
      <c r="Q100" s="189"/>
      <c r="R100" s="192"/>
    </row>
    <row r="106" spans="2:18">
      <c r="B106" s="215"/>
    </row>
  </sheetData>
  <mergeCells count="6">
    <mergeCell ref="D4:H4"/>
    <mergeCell ref="J4:N4"/>
    <mergeCell ref="P65:P67"/>
    <mergeCell ref="P18:P19"/>
    <mergeCell ref="P46:P47"/>
    <mergeCell ref="P32:P33"/>
  </mergeCells>
  <phoneticPr fontId="203" type="noConversion"/>
  <pageMargins left="0.19125" right="0.7" top="0.75" bottom="0.75" header="0.3" footer="0.3"/>
  <pageSetup scale="3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65E30-6F60-48D0-9D2D-E5F3D26A6EC5}">
  <sheetPr>
    <pageSetUpPr fitToPage="1"/>
  </sheetPr>
  <dimension ref="A1:P54"/>
  <sheetViews>
    <sheetView zoomScale="85" zoomScaleNormal="85" workbookViewId="0">
      <pane xSplit="4" ySplit="7" topLeftCell="E8" activePane="bottomRight" state="frozen"/>
      <selection pane="topRight" activeCell="B1" sqref="B1"/>
      <selection pane="bottomLeft" activeCell="B1" sqref="B1"/>
      <selection pane="bottomRight"/>
    </sheetView>
  </sheetViews>
  <sheetFormatPr defaultRowHeight="15.75"/>
  <cols>
    <col min="1" max="1" width="12.1875" bestFit="1" customWidth="1"/>
    <col min="2" max="2" width="9.1875" customWidth="1"/>
    <col min="3" max="3" width="8.125" customWidth="1"/>
    <col min="4" max="4" width="51.125" customWidth="1"/>
    <col min="5" max="6" width="20.1875" customWidth="1"/>
    <col min="7" max="7" width="15.625" bestFit="1" customWidth="1"/>
    <col min="8" max="8" width="10.1875" customWidth="1"/>
    <col min="9" max="9" width="9.6875" customWidth="1"/>
    <col min="11" max="12" width="20.1875" customWidth="1"/>
    <col min="13" max="13" width="15.625" bestFit="1" customWidth="1"/>
    <col min="14" max="14" width="10.1875" customWidth="1"/>
    <col min="15" max="15" width="9.6875" customWidth="1"/>
  </cols>
  <sheetData>
    <row r="1" spans="1:16">
      <c r="A1" s="20" t="s">
        <v>84</v>
      </c>
      <c r="B1" s="406" t="str">
        <f>PA_NAME</f>
        <v>San Diego Gas &amp; Electric Co</v>
      </c>
      <c r="E1" s="480"/>
    </row>
    <row r="2" spans="1:16">
      <c r="A2" s="20" t="s">
        <v>85</v>
      </c>
      <c r="B2" s="406" t="str">
        <f>RPT_YEAR</f>
        <v>2022-2023</v>
      </c>
      <c r="C2" s="121"/>
      <c r="D2" s="121"/>
      <c r="E2" s="121"/>
      <c r="F2" s="121" t="s">
        <v>635</v>
      </c>
      <c r="K2" s="121"/>
      <c r="L2" s="121"/>
    </row>
    <row r="3" spans="1:16" ht="16.899999999999999">
      <c r="A3" s="572" t="s">
        <v>636</v>
      </c>
      <c r="B3" s="122"/>
      <c r="C3" s="121"/>
      <c r="D3" s="121"/>
      <c r="E3" s="121"/>
      <c r="F3" s="123"/>
      <c r="K3" s="121"/>
      <c r="L3" s="123"/>
    </row>
    <row r="4" spans="1:16" ht="16.149999999999999" thickBot="1">
      <c r="B4" s="121"/>
      <c r="C4" s="121"/>
      <c r="D4" s="124"/>
      <c r="E4" s="124"/>
      <c r="F4" s="124"/>
      <c r="K4" s="124"/>
      <c r="L4" s="124"/>
    </row>
    <row r="5" spans="1:16" ht="18" thickBot="1">
      <c r="B5" s="235"/>
      <c r="C5" s="236"/>
      <c r="D5" s="236"/>
      <c r="E5" s="893" t="s">
        <v>637</v>
      </c>
      <c r="F5" s="893"/>
      <c r="G5" s="893"/>
      <c r="H5" s="893"/>
      <c r="I5" s="893"/>
      <c r="J5" s="894"/>
      <c r="K5" s="893" t="s">
        <v>638</v>
      </c>
      <c r="L5" s="893"/>
      <c r="M5" s="893"/>
      <c r="N5" s="893"/>
      <c r="O5" s="893"/>
      <c r="P5" s="894"/>
    </row>
    <row r="6" spans="1:16" ht="16.149999999999999" thickBot="1">
      <c r="B6" s="166"/>
      <c r="C6" s="167"/>
      <c r="D6" s="167"/>
      <c r="E6" s="1015" t="s">
        <v>639</v>
      </c>
      <c r="F6" s="1016"/>
      <c r="G6" s="1017"/>
      <c r="H6" s="1015" t="s">
        <v>640</v>
      </c>
      <c r="I6" s="1016"/>
      <c r="J6" s="1017"/>
      <c r="K6" s="1015" t="s">
        <v>639</v>
      </c>
      <c r="L6" s="1016"/>
      <c r="M6" s="1017"/>
      <c r="N6" s="1015" t="s">
        <v>640</v>
      </c>
      <c r="O6" s="1016"/>
      <c r="P6" s="1017"/>
    </row>
    <row r="7" spans="1:16" s="169" customFormat="1" ht="87.75" customHeight="1" thickBot="1">
      <c r="B7" s="580" t="s">
        <v>552</v>
      </c>
      <c r="C7" s="170" t="s">
        <v>641</v>
      </c>
      <c r="D7" s="168"/>
      <c r="E7" s="171" t="s">
        <v>642</v>
      </c>
      <c r="F7" s="171" t="s">
        <v>643</v>
      </c>
      <c r="G7" s="171" t="s">
        <v>644</v>
      </c>
      <c r="H7" s="172" t="s">
        <v>645</v>
      </c>
      <c r="I7" s="173" t="s">
        <v>646</v>
      </c>
      <c r="J7" s="173" t="s">
        <v>647</v>
      </c>
      <c r="K7" s="171" t="s">
        <v>642</v>
      </c>
      <c r="L7" s="171" t="s">
        <v>648</v>
      </c>
      <c r="M7" s="171" t="s">
        <v>644</v>
      </c>
      <c r="N7" s="172" t="s">
        <v>645</v>
      </c>
      <c r="O7" s="173" t="s">
        <v>646</v>
      </c>
      <c r="P7" s="173" t="s">
        <v>647</v>
      </c>
    </row>
    <row r="8" spans="1:16" ht="17.649999999999999">
      <c r="B8" s="125"/>
      <c r="C8" s="121"/>
      <c r="D8" s="126"/>
      <c r="E8" s="127"/>
      <c r="F8" s="927"/>
      <c r="G8" s="602"/>
      <c r="H8" s="928"/>
      <c r="I8" s="927"/>
      <c r="J8" s="602"/>
      <c r="K8" s="127"/>
      <c r="L8" s="927"/>
      <c r="M8" s="602"/>
      <c r="N8" s="928"/>
      <c r="O8" s="927"/>
      <c r="P8" s="602"/>
    </row>
    <row r="9" spans="1:16">
      <c r="B9" s="125"/>
      <c r="C9" s="121"/>
      <c r="D9" s="128"/>
      <c r="E9" s="129"/>
      <c r="F9" s="128"/>
      <c r="G9" s="300"/>
      <c r="H9" s="130"/>
      <c r="I9" s="131"/>
      <c r="J9" s="132"/>
      <c r="K9" s="129"/>
      <c r="L9" s="128"/>
      <c r="M9" s="300"/>
      <c r="N9" s="130"/>
      <c r="O9" s="131"/>
      <c r="P9" s="132"/>
    </row>
    <row r="10" spans="1:16">
      <c r="B10" s="125">
        <v>1</v>
      </c>
      <c r="C10" s="133" t="s">
        <v>649</v>
      </c>
      <c r="D10" s="128"/>
      <c r="E10" s="134"/>
      <c r="F10" s="301"/>
      <c r="G10" s="302"/>
      <c r="H10" s="130"/>
      <c r="I10" s="135"/>
      <c r="J10" s="136"/>
      <c r="K10" s="134"/>
      <c r="L10" s="301"/>
      <c r="M10" s="302"/>
      <c r="N10" s="130"/>
      <c r="O10" s="135"/>
      <c r="P10" s="136"/>
    </row>
    <row r="11" spans="1:16">
      <c r="B11" s="125"/>
      <c r="C11" s="133"/>
      <c r="D11" s="137"/>
      <c r="E11" s="138"/>
      <c r="F11" s="280"/>
      <c r="G11" s="303"/>
      <c r="H11" s="130"/>
      <c r="I11" s="139"/>
      <c r="J11" s="140"/>
      <c r="K11" s="138"/>
      <c r="L11" s="280"/>
      <c r="M11" s="303"/>
      <c r="N11" s="130"/>
      <c r="O11" s="139"/>
      <c r="P11" s="140"/>
    </row>
    <row r="12" spans="1:16" s="144" customFormat="1" ht="17.25">
      <c r="B12" s="141">
        <v>2</v>
      </c>
      <c r="C12" s="142"/>
      <c r="D12" s="143" t="s">
        <v>650</v>
      </c>
      <c r="E12" s="276">
        <f>SUMIFS('4 Program Budget'!$M$6:$M$134,'4 Program Budget'!$E$6:$E$134,"No",'4 Program Budget'!$F$6:$F$134,README!$K$8)-E13</f>
        <v>3989227.1182000004</v>
      </c>
      <c r="F12" s="304"/>
      <c r="G12" s="305">
        <f>E12</f>
        <v>3989227.1182000004</v>
      </c>
      <c r="H12" s="285">
        <f>+G12/$G$33</f>
        <v>4.8218446705464012E-2</v>
      </c>
      <c r="I12" s="286">
        <v>0.1</v>
      </c>
      <c r="J12" s="287"/>
      <c r="K12" s="276">
        <f>SUMIFS('4 Program Budget'!$AC$6:$AC$134,'4 Program Budget'!$E$6:$E$134,"No",'4 Program Budget'!$F$6:$F$134,README!$K$8)-K13</f>
        <v>4267242.5813000007</v>
      </c>
      <c r="L12" s="304"/>
      <c r="M12" s="305">
        <f>K12</f>
        <v>4267242.5813000007</v>
      </c>
      <c r="N12" s="285">
        <f>+M12/$M$33</f>
        <v>4.5283770366250309E-2</v>
      </c>
      <c r="O12" s="286">
        <v>0.1</v>
      </c>
      <c r="P12" s="287"/>
    </row>
    <row r="13" spans="1:16" ht="18">
      <c r="B13" s="125">
        <v>3</v>
      </c>
      <c r="C13" s="137"/>
      <c r="D13" s="145" t="s">
        <v>651</v>
      </c>
      <c r="E13" s="458">
        <v>0</v>
      </c>
      <c r="F13" s="306">
        <f>SUMIFS('4 Program Budget'!$M$6:$M$134,'4 Program Budget'!$E$6:$E$134,"No",'4 Program Budget'!$F$6:$F$134,"&lt;&gt;"&amp;README!$K$8)</f>
        <v>2431274.8285000003</v>
      </c>
      <c r="G13" s="307">
        <f>SUM(E13:F13)</f>
        <v>2431274.8285000003</v>
      </c>
      <c r="H13" s="285">
        <f>+G13/$G$33</f>
        <v>2.9387220198498099E-2</v>
      </c>
      <c r="I13" s="286"/>
      <c r="J13" s="287">
        <v>0.1</v>
      </c>
      <c r="K13" s="458">
        <v>0</v>
      </c>
      <c r="L13" s="306">
        <f>SUMIFS('4 Program Budget'!$AC$6:$AC$134,'4 Program Budget'!$E$6:$E$134,"No",'4 Program Budget'!$F$6:$F$134,"&lt;&gt;"&amp;README!$K$8)</f>
        <v>4355948.4008999988</v>
      </c>
      <c r="M13" s="307">
        <f>SUM(K13:L13)</f>
        <v>4355948.4008999988</v>
      </c>
      <c r="N13" s="285">
        <f>+M13/$M$33</f>
        <v>4.6225112201963944E-2</v>
      </c>
      <c r="O13" s="286"/>
      <c r="P13" s="287">
        <v>0.1</v>
      </c>
    </row>
    <row r="14" spans="1:16" ht="18">
      <c r="B14" s="125">
        <v>4</v>
      </c>
      <c r="C14" s="137"/>
      <c r="D14" s="145" t="s">
        <v>652</v>
      </c>
      <c r="E14" s="276">
        <f>SUMIFS('4 Program Budget'!$M$6:$M$134,'4 Program Budget'!$E$6:$E$134,"Yes",'4 Program Budget'!$F$6:$F$134,README!$K$8)</f>
        <v>2710627.6680000001</v>
      </c>
      <c r="F14" s="306">
        <f>SUMIFS('4 Program Budget'!$M$6:$M$134,'4 Program Budget'!$E$6:$E$134,"Yes",'4 Program Budget'!$F$6:$F$134,"&lt;&gt;"&amp;README!$K$8)</f>
        <v>165511.45970000001</v>
      </c>
      <c r="G14" s="307">
        <f>SUM(E14:F14)</f>
        <v>2876139.1277000001</v>
      </c>
      <c r="H14" s="288"/>
      <c r="I14" s="289"/>
      <c r="J14" s="290"/>
      <c r="K14" s="276">
        <f>SUMIFS('4 Program Budget'!$AC$6:$AC$134,'4 Program Budget'!$E$6:$E$134,"Yes",'4 Program Budget'!$F$6:$F$134,README!$K$8)</f>
        <v>1708138.0160000001</v>
      </c>
      <c r="L14" s="306">
        <f>SUMIFS('4 Program Budget'!$AC$6:$AC$134,'4 Program Budget'!$E$6:$E$134,"Yes",'4 Program Budget'!$F$6:$F$134,"&lt;&gt;"&amp;README!$K$8)</f>
        <v>1133367.1886</v>
      </c>
      <c r="M14" s="307">
        <f>SUM(K14:L14)</f>
        <v>2841505.2045999998</v>
      </c>
      <c r="N14" s="288"/>
      <c r="O14" s="289"/>
      <c r="P14" s="290"/>
    </row>
    <row r="15" spans="1:16">
      <c r="B15" s="125"/>
      <c r="C15" s="145"/>
      <c r="D15" s="121"/>
      <c r="E15" s="138"/>
      <c r="F15" s="308"/>
      <c r="G15" s="309"/>
      <c r="H15" s="147"/>
      <c r="I15" s="148"/>
      <c r="J15" s="149"/>
      <c r="K15" s="138"/>
      <c r="L15" s="308"/>
      <c r="M15" s="309"/>
      <c r="N15" s="147"/>
      <c r="O15" s="148"/>
      <c r="P15" s="149"/>
    </row>
    <row r="16" spans="1:16" ht="17.649999999999999">
      <c r="B16" s="125">
        <v>5</v>
      </c>
      <c r="C16" s="133" t="s">
        <v>653</v>
      </c>
      <c r="D16" s="137"/>
      <c r="E16" s="138"/>
      <c r="F16" s="280"/>
      <c r="G16" s="302"/>
      <c r="H16" s="130"/>
      <c r="I16" s="139"/>
      <c r="J16" s="140"/>
      <c r="K16" s="138"/>
      <c r="L16" s="280"/>
      <c r="M16" s="302"/>
      <c r="N16" s="130"/>
      <c r="O16" s="139"/>
      <c r="P16" s="140"/>
    </row>
    <row r="17" spans="2:16">
      <c r="B17" s="125"/>
      <c r="C17" s="133"/>
      <c r="D17" s="137"/>
      <c r="E17" s="138"/>
      <c r="F17" s="280"/>
      <c r="G17" s="303"/>
      <c r="H17" s="130"/>
      <c r="I17" s="139"/>
      <c r="J17" s="140"/>
      <c r="K17" s="138"/>
      <c r="L17" s="280"/>
      <c r="M17" s="303"/>
      <c r="N17" s="130"/>
      <c r="O17" s="139"/>
      <c r="P17" s="140"/>
    </row>
    <row r="18" spans="2:16">
      <c r="B18" s="125">
        <v>6</v>
      </c>
      <c r="C18" s="133"/>
      <c r="D18" s="145" t="s">
        <v>654</v>
      </c>
      <c r="E18" s="276">
        <f>SUMIF('4 Program Budget'!$F$7:$F$134,README!$K$8,'4 Program Budget'!$N$7:$N$134)</f>
        <v>509514.08500000002</v>
      </c>
      <c r="F18" s="306">
        <f>'4 Program Budget'!N134-E18</f>
        <v>1910707.8731000004</v>
      </c>
      <c r="G18" s="307">
        <f>SUM(E18:F18)</f>
        <v>2420221.9581000004</v>
      </c>
      <c r="H18" s="285">
        <f>+G18/$G$33</f>
        <v>2.9253622329403779E-2</v>
      </c>
      <c r="I18" s="286"/>
      <c r="J18" s="287">
        <v>0.06</v>
      </c>
      <c r="K18" s="276">
        <f>SUMIF('4 Program Budget'!$F$7:$F$134,README!$K$8,'4 Program Budget'!$AD$7:$AD$134)</f>
        <v>409903.21150000003</v>
      </c>
      <c r="L18" s="306">
        <f>'4 Program Budget'!AD134-K18</f>
        <v>2737538.1032000016</v>
      </c>
      <c r="M18" s="307">
        <f>SUM(K18:L18)</f>
        <v>3147441.3147000019</v>
      </c>
      <c r="N18" s="285">
        <f>+M18/$M$33</f>
        <v>3.3400493883500568E-2</v>
      </c>
      <c r="O18" s="286"/>
      <c r="P18" s="287">
        <v>0.06</v>
      </c>
    </row>
    <row r="19" spans="2:16" ht="18">
      <c r="B19" s="125">
        <v>7</v>
      </c>
      <c r="C19" s="150"/>
      <c r="D19" s="145" t="s">
        <v>655</v>
      </c>
      <c r="E19" s="276">
        <f>'4 Program Budget'!$Q$162</f>
        <v>0</v>
      </c>
      <c r="F19" s="475"/>
      <c r="G19" s="307">
        <f>E19</f>
        <v>0</v>
      </c>
      <c r="H19" s="288"/>
      <c r="I19" s="291"/>
      <c r="J19" s="292"/>
      <c r="K19" s="276">
        <f>'4 Program Budget'!$AD$162</f>
        <v>0</v>
      </c>
      <c r="L19" s="475"/>
      <c r="M19" s="307">
        <f>K19</f>
        <v>0</v>
      </c>
      <c r="N19" s="288"/>
      <c r="O19" s="291"/>
      <c r="P19" s="292"/>
    </row>
    <row r="20" spans="2:16">
      <c r="B20" s="125"/>
      <c r="C20" s="145"/>
      <c r="D20" s="121"/>
      <c r="E20" s="138"/>
      <c r="F20" s="308"/>
      <c r="G20" s="309"/>
      <c r="H20" s="147"/>
      <c r="I20" s="148"/>
      <c r="J20" s="149"/>
      <c r="K20" s="138"/>
      <c r="L20" s="308"/>
      <c r="M20" s="309"/>
      <c r="N20" s="147"/>
      <c r="O20" s="148"/>
      <c r="P20" s="149"/>
    </row>
    <row r="21" spans="2:16">
      <c r="B21" s="125">
        <v>8</v>
      </c>
      <c r="C21" s="133" t="s">
        <v>656</v>
      </c>
      <c r="D21" s="137"/>
      <c r="E21" s="138"/>
      <c r="F21" s="280"/>
      <c r="G21" s="303"/>
      <c r="H21" s="130"/>
      <c r="I21" s="139"/>
      <c r="J21" s="140"/>
      <c r="K21" s="138"/>
      <c r="L21" s="280"/>
      <c r="M21" s="303"/>
      <c r="N21" s="130"/>
      <c r="O21" s="139"/>
      <c r="P21" s="140"/>
    </row>
    <row r="22" spans="2:16">
      <c r="B22" s="125"/>
      <c r="C22" s="133"/>
      <c r="D22" s="137"/>
      <c r="E22" s="138"/>
      <c r="F22" s="280"/>
      <c r="G22" s="303"/>
      <c r="H22" s="130"/>
      <c r="I22" s="139"/>
      <c r="J22" s="140"/>
      <c r="K22" s="138"/>
      <c r="L22" s="280"/>
      <c r="M22" s="303"/>
      <c r="N22" s="130"/>
      <c r="O22" s="139"/>
      <c r="P22" s="140"/>
    </row>
    <row r="23" spans="2:16" ht="33" customHeight="1">
      <c r="B23" s="125">
        <v>9</v>
      </c>
      <c r="C23" s="150"/>
      <c r="D23" s="124" t="s">
        <v>657</v>
      </c>
      <c r="E23" s="276">
        <f>SUMIFS('4 Program Budget'!$P$6:$P$134,'4 Program Budget'!F6:F134,"Core PA")</f>
        <v>4480598.1233000001</v>
      </c>
      <c r="F23" s="306">
        <f>'4 Program Budget'!P134-E23</f>
        <v>28744559.669642653</v>
      </c>
      <c r="G23" s="307">
        <f>SUM(E23:F23)</f>
        <v>33225157.792942654</v>
      </c>
      <c r="H23" s="288"/>
      <c r="I23" s="291"/>
      <c r="J23" s="292"/>
      <c r="K23" s="276">
        <f>SUMIFS('4 Program Budget'!$AF$6:$AF$134,'4 Program Budget'!AF6:AF134,"Core PA")</f>
        <v>0</v>
      </c>
      <c r="L23" s="306">
        <f>'4 Program Budget'!AF134-K23</f>
        <v>39022729.45064716</v>
      </c>
      <c r="M23" s="307">
        <f>SUM(K23:L23)</f>
        <v>39022729.45064716</v>
      </c>
      <c r="N23" s="288"/>
      <c r="O23" s="291"/>
      <c r="P23" s="292"/>
    </row>
    <row r="24" spans="2:16">
      <c r="B24" s="125"/>
      <c r="C24" s="150"/>
      <c r="D24" s="145"/>
      <c r="E24" s="146"/>
      <c r="F24" s="308"/>
      <c r="G24" s="309"/>
      <c r="H24" s="147"/>
      <c r="I24" s="148"/>
      <c r="J24" s="149"/>
      <c r="K24" s="146"/>
      <c r="L24" s="308"/>
      <c r="M24" s="309"/>
      <c r="N24" s="147"/>
      <c r="O24" s="148"/>
      <c r="P24" s="149"/>
    </row>
    <row r="25" spans="2:16" ht="30.75">
      <c r="B25" s="125">
        <v>10</v>
      </c>
      <c r="C25" s="150"/>
      <c r="D25" s="124" t="s">
        <v>658</v>
      </c>
      <c r="E25" s="276">
        <f>SUMIFS('4 Program Budget'!$O$6:$O$134,'4 Program Budget'!$E$6:$E$134,"No",'4 Program Budget'!F6:F134,"Core PA")</f>
        <v>4806490.0447999993</v>
      </c>
      <c r="F25" s="306">
        <f>SUMIF('4 Program Budget'!$E$6:$E$134,"No",'4 Program Budget'!$O$6:$O$134)-E25</f>
        <v>13787073.770599995</v>
      </c>
      <c r="G25" s="307">
        <f>SUM(E25:F25)</f>
        <v>18593563.815399993</v>
      </c>
      <c r="H25" s="285">
        <f>+G25/$G$33</f>
        <v>0.22474347519778387</v>
      </c>
      <c r="I25" s="286"/>
      <c r="J25" s="287">
        <v>0.2</v>
      </c>
      <c r="K25" s="276">
        <f>SUMIFS('4 Program Budget'!$AE$6:$AE$134,'4 Program Budget'!$E$6:$E$134,"No",'4 Program Budget'!$F$6:$F$134,"Core PA")</f>
        <v>4265618.6439999966</v>
      </c>
      <c r="L25" s="306">
        <f>SUMIF('4 Program Budget'!$E$6:$E$134,"No",'4 Program Budget'!$AE$6:$AE$134)-K25</f>
        <v>18778526.184700012</v>
      </c>
      <c r="M25" s="307">
        <f>SUM(K25:L25)</f>
        <v>23044144.82870001</v>
      </c>
      <c r="N25" s="285">
        <f>+M25/$M$33</f>
        <v>0.2445433421766145</v>
      </c>
      <c r="O25" s="286"/>
      <c r="P25" s="287">
        <v>0.2</v>
      </c>
    </row>
    <row r="26" spans="2:16">
      <c r="B26" s="125"/>
      <c r="C26" s="150"/>
      <c r="D26" s="145"/>
      <c r="E26" s="146"/>
      <c r="F26" s="310"/>
      <c r="G26" s="309"/>
      <c r="H26" s="130"/>
      <c r="I26" s="148"/>
      <c r="J26" s="149"/>
      <c r="K26" s="146"/>
      <c r="L26" s="310"/>
      <c r="M26" s="309"/>
      <c r="N26" s="130"/>
      <c r="O26" s="148"/>
      <c r="P26" s="149"/>
    </row>
    <row r="27" spans="2:16" ht="33">
      <c r="B27" s="125">
        <v>11</v>
      </c>
      <c r="C27" s="150"/>
      <c r="D27" s="124" t="s">
        <v>659</v>
      </c>
      <c r="E27" s="276">
        <f>SUMIFS('4 Program Budget'!$O$6:$O$134,'4 Program Budget'!$E$6:$E$134,"Yes",'4 Program Budget'!$F$6:$F$134,"Core PA")</f>
        <v>11394355.458000002</v>
      </c>
      <c r="F27" s="306">
        <f>SUMIF('4 Program Budget'!$E$6:$E$134,"Yes",'4 Program Budget'!$O$6:$O$134)-E27</f>
        <v>4493149.9221000001</v>
      </c>
      <c r="G27" s="307">
        <f>SUM(E27:F27)</f>
        <v>15887505.380100003</v>
      </c>
      <c r="H27" s="293"/>
      <c r="I27" s="291"/>
      <c r="J27" s="292"/>
      <c r="K27" s="276">
        <f>SUMIFS('4 Program Budget'!$AE$6:$AE$134,'4 Program Budget'!$E$6:$E$134,"Yes",'4 Program Budget'!$F$6:$F$134,"Core PA")</f>
        <v>6621843.2855000012</v>
      </c>
      <c r="L27" s="306">
        <f>SUMIF('4 Program Budget'!$E$6:$E$134,"Yes",'4 Program Budget'!$AE$6:$AE$134)-K27</f>
        <v>7163186.2373999991</v>
      </c>
      <c r="M27" s="307">
        <f>SUM(K27:L27)</f>
        <v>13785029.5229</v>
      </c>
      <c r="N27" s="293"/>
      <c r="O27" s="291"/>
      <c r="P27" s="292"/>
    </row>
    <row r="28" spans="2:16">
      <c r="B28" s="125"/>
      <c r="C28" s="145"/>
      <c r="D28" s="121"/>
      <c r="E28" s="138"/>
      <c r="F28" s="308"/>
      <c r="G28" s="309"/>
      <c r="H28" s="147"/>
      <c r="I28" s="148"/>
      <c r="J28" s="149"/>
      <c r="K28" s="138"/>
      <c r="L28" s="308"/>
      <c r="M28" s="309"/>
      <c r="N28" s="147"/>
      <c r="O28" s="148"/>
      <c r="P28" s="149"/>
    </row>
    <row r="29" spans="2:16" ht="24" customHeight="1">
      <c r="B29" s="125">
        <v>12</v>
      </c>
      <c r="C29" s="1019" t="s">
        <v>660</v>
      </c>
      <c r="D29" s="1019"/>
      <c r="E29" s="276">
        <f>E30+E31</f>
        <v>3309295.42</v>
      </c>
      <c r="F29" s="455"/>
      <c r="G29" s="307">
        <f>+E29</f>
        <v>3309295.42</v>
      </c>
      <c r="H29" s="285">
        <f>+G29/(G$33-G$19)</f>
        <v>4.0000000028553431E-2</v>
      </c>
      <c r="I29" s="285">
        <v>0.04</v>
      </c>
      <c r="J29" s="283"/>
      <c r="K29" s="276">
        <f>K30+K31</f>
        <v>3769335.1749999998</v>
      </c>
      <c r="L29" s="455"/>
      <c r="M29" s="307">
        <f>+K29</f>
        <v>3769335.1749999998</v>
      </c>
      <c r="N29" s="285">
        <f>+M29/(M$33-M$19)</f>
        <v>4.0000001229395746E-2</v>
      </c>
      <c r="O29" s="285">
        <v>0.04</v>
      </c>
      <c r="P29" s="283"/>
    </row>
    <row r="30" spans="2:16" ht="37.5" customHeight="1">
      <c r="B30" s="125" t="s">
        <v>661</v>
      </c>
      <c r="C30" s="576"/>
      <c r="D30" s="124" t="s">
        <v>334</v>
      </c>
      <c r="E30" s="276">
        <f>'4 Program Budget'!Q137</f>
        <v>910056.24050000007</v>
      </c>
      <c r="F30" s="455"/>
      <c r="G30" s="307">
        <f>+E30</f>
        <v>910056.24050000007</v>
      </c>
      <c r="H30" s="288"/>
      <c r="I30" s="294"/>
      <c r="J30" s="295"/>
      <c r="K30" s="276">
        <f>+'4 Program Budget'!AG137</f>
        <v>1036567.1731250001</v>
      </c>
      <c r="L30" s="455"/>
      <c r="M30" s="307">
        <f>+K30</f>
        <v>1036567.1731250001</v>
      </c>
      <c r="N30" s="288"/>
      <c r="O30" s="294"/>
      <c r="P30" s="295"/>
    </row>
    <row r="31" spans="2:16" ht="37.5" customHeight="1">
      <c r="B31" s="125" t="s">
        <v>662</v>
      </c>
      <c r="C31" s="576"/>
      <c r="D31" s="124" t="s">
        <v>335</v>
      </c>
      <c r="E31" s="276">
        <f>'4 Program Budget'!Q138</f>
        <v>2399239.1794999996</v>
      </c>
      <c r="F31" s="455"/>
      <c r="G31" s="307">
        <f>+E31</f>
        <v>2399239.1794999996</v>
      </c>
      <c r="H31" s="288"/>
      <c r="I31" s="294"/>
      <c r="J31" s="295"/>
      <c r="K31" s="276">
        <f>+'4 Program Budget'!AG138</f>
        <v>2732768.0018749996</v>
      </c>
      <c r="L31" s="455"/>
      <c r="M31" s="307">
        <f>+K31</f>
        <v>2732768.0018749996</v>
      </c>
      <c r="N31" s="288"/>
      <c r="O31" s="294"/>
      <c r="P31" s="295"/>
    </row>
    <row r="32" spans="2:16">
      <c r="B32" s="125"/>
      <c r="C32" s="133"/>
      <c r="D32" s="137"/>
      <c r="E32" s="138"/>
      <c r="F32" s="280"/>
      <c r="G32" s="303"/>
      <c r="H32" s="130"/>
      <c r="I32" s="139"/>
      <c r="J32" s="140"/>
      <c r="K32" s="138"/>
      <c r="L32" s="280"/>
      <c r="M32" s="303"/>
      <c r="N32" s="130"/>
      <c r="O32" s="139"/>
      <c r="P32" s="140"/>
    </row>
    <row r="33" spans="2:16" ht="30.5" customHeight="1">
      <c r="B33" s="125">
        <v>13</v>
      </c>
      <c r="C33" s="1021" t="s">
        <v>663</v>
      </c>
      <c r="D33" s="1021"/>
      <c r="E33" s="277">
        <f>E29+E27+E25+E23+E19+E18+E14+E13+E12</f>
        <v>31200107.917300005</v>
      </c>
      <c r="F33" s="278">
        <f>+F27+F25+F23+F18+F14+F13</f>
        <v>51532277.523642652</v>
      </c>
      <c r="G33" s="311">
        <f>F33+E33</f>
        <v>82732385.44094266</v>
      </c>
      <c r="H33" s="296"/>
      <c r="I33" s="297"/>
      <c r="J33" s="298"/>
      <c r="K33" s="277">
        <f>K29+K27+K25+K23+K19+K18+K14+K13+K12</f>
        <v>21042080.9133</v>
      </c>
      <c r="L33" s="278">
        <f>+L27+L25+L23+L18+L14+L13</f>
        <v>73191295.565447181</v>
      </c>
      <c r="M33" s="311">
        <f>L33+K33</f>
        <v>94233376.478747189</v>
      </c>
      <c r="N33" s="296"/>
      <c r="O33" s="297"/>
      <c r="P33" s="298"/>
    </row>
    <row r="34" spans="2:16" ht="30.5" customHeight="1">
      <c r="B34" s="125"/>
      <c r="C34" s="577"/>
      <c r="D34" s="577"/>
      <c r="E34" s="151"/>
      <c r="F34" s="185"/>
      <c r="G34" s="312"/>
      <c r="H34" s="152"/>
      <c r="I34" s="153"/>
      <c r="J34" s="154"/>
      <c r="K34" s="151"/>
      <c r="L34" s="185"/>
      <c r="M34" s="312"/>
      <c r="N34" s="152"/>
      <c r="O34" s="153"/>
      <c r="P34" s="154"/>
    </row>
    <row r="35" spans="2:16" s="144" customFormat="1" ht="39.75" customHeight="1" thickBot="1">
      <c r="B35" s="141">
        <v>14</v>
      </c>
      <c r="C35" s="1020" t="s">
        <v>664</v>
      </c>
      <c r="D35" s="1020"/>
      <c r="E35" s="456"/>
      <c r="F35" s="278">
        <f>+'4 Program Budget'!Q147</f>
        <v>64892784.003029943</v>
      </c>
      <c r="G35" s="476">
        <f>+F35</f>
        <v>64892784.003029943</v>
      </c>
      <c r="H35" s="299"/>
      <c r="I35" s="297"/>
      <c r="J35" s="298"/>
      <c r="K35" s="456"/>
      <c r="L35" s="278">
        <f>+'4 Program Budget'!AG147</f>
        <v>20982371.443440009</v>
      </c>
      <c r="M35" s="476">
        <f>+L35</f>
        <v>20982371.443440009</v>
      </c>
      <c r="N35" s="299"/>
      <c r="O35" s="297"/>
      <c r="P35" s="298"/>
    </row>
    <row r="36" spans="2:16">
      <c r="B36" s="477"/>
      <c r="C36" s="929"/>
      <c r="D36" s="930"/>
      <c r="E36" s="931"/>
      <c r="F36" s="931"/>
      <c r="G36" s="581"/>
      <c r="H36" s="932"/>
      <c r="I36" s="933"/>
      <c r="J36" s="603"/>
      <c r="K36" s="931"/>
      <c r="L36" s="931"/>
      <c r="M36" s="581"/>
      <c r="N36" s="932"/>
      <c r="O36" s="933"/>
      <c r="P36" s="603"/>
    </row>
    <row r="37" spans="2:16" ht="32.75" customHeight="1">
      <c r="B37" s="125">
        <v>15</v>
      </c>
      <c r="C37" s="1021" t="s">
        <v>665</v>
      </c>
      <c r="D37" s="1021"/>
      <c r="E37" s="457"/>
      <c r="F37" s="457"/>
      <c r="G37" s="311">
        <f>+G33+G35</f>
        <v>147625169.44397259</v>
      </c>
      <c r="H37" s="155"/>
      <c r="I37" s="139"/>
      <c r="J37" s="140"/>
      <c r="K37" s="457"/>
      <c r="L37" s="457"/>
      <c r="M37" s="311">
        <f>+M33+M35</f>
        <v>115215747.92218719</v>
      </c>
      <c r="N37" s="155"/>
      <c r="O37" s="139"/>
      <c r="P37" s="140"/>
    </row>
    <row r="38" spans="2:16">
      <c r="B38" s="125"/>
      <c r="C38" s="121"/>
      <c r="D38" s="279"/>
      <c r="E38" s="280"/>
      <c r="F38" s="280"/>
      <c r="G38" s="174"/>
      <c r="H38" s="130"/>
      <c r="I38" s="139"/>
      <c r="J38" s="140"/>
      <c r="K38" s="280"/>
      <c r="L38" s="280"/>
      <c r="M38" s="174"/>
      <c r="N38" s="130"/>
      <c r="O38" s="139"/>
      <c r="P38" s="140"/>
    </row>
    <row r="39" spans="2:16" s="144" customFormat="1" ht="39.75" customHeight="1">
      <c r="B39" s="141">
        <v>16</v>
      </c>
      <c r="C39" s="1020" t="s">
        <v>666</v>
      </c>
      <c r="D39" s="1020"/>
      <c r="E39" s="479"/>
      <c r="F39" s="868">
        <f>+F35+F33</f>
        <v>116425061.5266726</v>
      </c>
      <c r="G39" s="238"/>
      <c r="H39" s="282">
        <f>F39/(G$37-G$19)</f>
        <v>0.78865319487987984</v>
      </c>
      <c r="I39" s="284"/>
      <c r="J39" s="283">
        <v>0.6</v>
      </c>
      <c r="K39" s="479"/>
      <c r="L39" s="868">
        <f>+L35+L33</f>
        <v>94173667.008887187</v>
      </c>
      <c r="M39" s="238"/>
      <c r="N39" s="282">
        <f>L39/(M$37-M$19)</f>
        <v>0.81736801355044697</v>
      </c>
      <c r="O39" s="284"/>
      <c r="P39" s="283">
        <v>0.6</v>
      </c>
    </row>
    <row r="40" spans="2:16" ht="16.149999999999999" thickBot="1">
      <c r="B40" s="478"/>
      <c r="C40" s="281"/>
      <c r="D40" s="281"/>
      <c r="E40" s="156"/>
      <c r="F40" s="156"/>
      <c r="G40" s="175"/>
      <c r="H40" s="157"/>
      <c r="I40" s="158"/>
      <c r="J40" s="159"/>
      <c r="K40" s="156"/>
      <c r="L40" s="156"/>
      <c r="M40" s="175"/>
      <c r="N40" s="157"/>
      <c r="O40" s="158"/>
      <c r="P40" s="159"/>
    </row>
    <row r="41" spans="2:16">
      <c r="B41" s="145"/>
      <c r="C41" s="145"/>
      <c r="D41" s="145"/>
      <c r="E41" s="160"/>
      <c r="F41" s="160"/>
      <c r="G41" s="160"/>
      <c r="H41" s="161"/>
      <c r="I41" s="161"/>
      <c r="J41" s="145"/>
      <c r="K41" s="160"/>
      <c r="L41" s="160"/>
      <c r="M41" s="160"/>
      <c r="N41" s="161"/>
      <c r="O41" s="161"/>
      <c r="P41" s="145"/>
    </row>
    <row r="42" spans="2:16" ht="17.649999999999999">
      <c r="B42" s="162" t="s">
        <v>201</v>
      </c>
      <c r="C42" s="163"/>
      <c r="D42" s="164"/>
      <c r="E42" s="164"/>
      <c r="F42" s="164"/>
      <c r="G42" s="165"/>
      <c r="H42" s="164"/>
      <c r="I42" s="164"/>
      <c r="J42" s="164"/>
      <c r="K42" s="164"/>
      <c r="L42" s="164"/>
      <c r="M42" s="165"/>
      <c r="N42" s="164"/>
      <c r="O42" s="164"/>
      <c r="P42" s="164"/>
    </row>
    <row r="43" spans="2:16" ht="32.75" customHeight="1">
      <c r="B43" s="1018" t="s">
        <v>667</v>
      </c>
      <c r="C43" s="1018"/>
      <c r="D43" s="1018"/>
      <c r="E43" s="1018"/>
      <c r="F43" s="1018"/>
      <c r="G43" s="1018"/>
      <c r="H43" s="1018"/>
      <c r="I43" s="1018"/>
      <c r="J43" s="1018"/>
    </row>
    <row r="44" spans="2:16" ht="46.25" customHeight="1">
      <c r="B44" s="1014" t="s">
        <v>668</v>
      </c>
      <c r="C44" s="1014"/>
      <c r="D44" s="1014"/>
      <c r="E44" s="1014"/>
      <c r="F44" s="1014"/>
      <c r="G44" s="1014"/>
      <c r="H44" s="1014"/>
      <c r="I44" s="1014"/>
      <c r="J44" s="1014"/>
    </row>
    <row r="45" spans="2:16" ht="46.25" customHeight="1">
      <c r="B45" s="1014" t="s">
        <v>669</v>
      </c>
      <c r="C45" s="1014"/>
      <c r="D45" s="1014"/>
      <c r="E45" s="1014"/>
      <c r="F45" s="1014"/>
      <c r="G45" s="1014"/>
      <c r="H45" s="1014"/>
      <c r="I45" s="1014"/>
      <c r="J45" s="1014"/>
    </row>
    <row r="46" spans="2:16" ht="29.75" customHeight="1">
      <c r="B46" s="1014" t="s">
        <v>670</v>
      </c>
      <c r="C46" s="1014"/>
      <c r="D46" s="1014"/>
      <c r="E46" s="1014"/>
      <c r="F46" s="1014"/>
      <c r="G46" s="1014"/>
      <c r="H46" s="1014"/>
      <c r="I46" s="1014"/>
      <c r="J46" s="1014"/>
    </row>
    <row r="47" spans="2:16" ht="34.5" customHeight="1">
      <c r="B47" s="1014" t="s">
        <v>671</v>
      </c>
      <c r="C47" s="1014"/>
      <c r="D47" s="1014"/>
      <c r="E47" s="1014"/>
      <c r="F47" s="1014"/>
      <c r="G47" s="1014"/>
      <c r="H47" s="1014"/>
      <c r="I47" s="1014"/>
      <c r="J47" s="1014"/>
    </row>
    <row r="48" spans="2:16" ht="31.25" customHeight="1">
      <c r="B48" s="1014" t="s">
        <v>672</v>
      </c>
      <c r="C48" s="1014"/>
      <c r="D48" s="1014"/>
      <c r="E48" s="1014"/>
      <c r="F48" s="1014"/>
      <c r="G48" s="1014"/>
      <c r="H48" s="1014"/>
      <c r="I48" s="1014"/>
      <c r="J48" s="1014"/>
    </row>
    <row r="49" spans="2:10" ht="34.5" customHeight="1">
      <c r="B49" s="1014" t="str">
        <f>"7.  The EM&amp;V percentage is based on PA's total portfolio budget of "&amp;DOLLAR('4 Program Budget'!Q134,0)&amp;", which excludes SWME&amp;O, RENs, CCAs and CEC AB 841.  This is the Total in line 13, minus SWME&amp;O in line 7."</f>
        <v>7.  The EM&amp;V percentage is based on PA's total portfolio budget of $79,423,090, which excludes SWME&amp;O, RENs, CCAs and CEC AB 841.  This is the Total in line 13, minus SWME&amp;O in line 7.</v>
      </c>
      <c r="C49" s="1014"/>
      <c r="D49" s="1014"/>
      <c r="E49" s="1014"/>
      <c r="F49" s="1014"/>
      <c r="G49" s="1014"/>
      <c r="H49" s="1014"/>
      <c r="I49" s="1014"/>
      <c r="J49" s="1014"/>
    </row>
    <row r="50" spans="2:10" ht="33.75" customHeight="1">
      <c r="B50" s="1014" t="s">
        <v>673</v>
      </c>
      <c r="C50" s="1014"/>
      <c r="D50" s="1014"/>
      <c r="E50" s="1014"/>
      <c r="F50" s="1014"/>
      <c r="G50" s="1014"/>
      <c r="H50" s="1014"/>
      <c r="I50" s="1014"/>
      <c r="J50" s="1014"/>
    </row>
    <row r="51" spans="2:10">
      <c r="B51" s="1014" t="str">
        <f>"9.  IOU PA's 2022 Proposed Budget of "&amp;DOLLAR(G33,0)&amp;" excludes SWME&amp;O budget of "&amp;DOLLAR(G19,0)&amp;" and includes CEC AB 841 budgets of "&amp;DOLLAR(G35,0)&amp;". "</f>
        <v xml:space="preserve">9.  IOU PA's 2022 Proposed Budget of $82,732,385 excludes SWME&amp;O budget of $0 and includes CEC AB 841 budgets of $64,892,784. </v>
      </c>
      <c r="C51" s="1014"/>
      <c r="D51" s="1014"/>
      <c r="E51" s="1014"/>
      <c r="F51" s="1014"/>
      <c r="G51" s="1014"/>
      <c r="H51" s="1014"/>
      <c r="I51" s="1014"/>
      <c r="J51" s="1014"/>
    </row>
    <row r="52" spans="2:10" ht="37.5" customHeight="1">
      <c r="B52" s="1014" t="str">
        <f>"10. IOU PA's percentage for Third-Party Implementer Contracts uses "&amp;DOLLAR((G$37-G$19),0)&amp;" as its denominator, which is  IOU PA Subtotal including EM&amp;V, but excluding SWME&amp;O, REN, and CCA. This is the Total in line 13 minus, minus SWME&amp;O in line 7."</f>
        <v>10. IOU PA's percentage for Third-Party Implementer Contracts uses $147,625,169 as its denominator, which is  IOU PA Subtotal including EM&amp;V, but excluding SWME&amp;O, REN, and CCA. This is the Total in line 13 minus, minus SWME&amp;O in line 7.</v>
      </c>
      <c r="C52" s="1014"/>
      <c r="D52" s="1014"/>
      <c r="E52" s="1014"/>
      <c r="F52" s="1014"/>
      <c r="G52" s="1014"/>
      <c r="H52" s="1014"/>
      <c r="I52" s="1014"/>
      <c r="J52" s="1014"/>
    </row>
    <row r="53" spans="2:10" ht="36" customHeight="1">
      <c r="B53" s="1014" t="s">
        <v>674</v>
      </c>
      <c r="C53" s="1014"/>
      <c r="D53" s="1014"/>
      <c r="E53" s="1014"/>
      <c r="F53" s="1014"/>
      <c r="G53" s="1014"/>
      <c r="H53" s="1014"/>
      <c r="I53" s="1014"/>
      <c r="J53" s="1014"/>
    </row>
    <row r="54" spans="2:10">
      <c r="B54" s="162" t="s">
        <v>675</v>
      </c>
    </row>
  </sheetData>
  <mergeCells count="20">
    <mergeCell ref="K6:M6"/>
    <mergeCell ref="N6:P6"/>
    <mergeCell ref="B43:J43"/>
    <mergeCell ref="E6:G6"/>
    <mergeCell ref="H6:J6"/>
    <mergeCell ref="C29:D29"/>
    <mergeCell ref="C39:D39"/>
    <mergeCell ref="C33:D33"/>
    <mergeCell ref="C35:D35"/>
    <mergeCell ref="C37:D37"/>
    <mergeCell ref="B50:J50"/>
    <mergeCell ref="B51:J51"/>
    <mergeCell ref="B52:J52"/>
    <mergeCell ref="B53:J53"/>
    <mergeCell ref="B44:J44"/>
    <mergeCell ref="B45:J45"/>
    <mergeCell ref="B46:J46"/>
    <mergeCell ref="B47:J47"/>
    <mergeCell ref="B48:J48"/>
    <mergeCell ref="B49:J49"/>
  </mergeCells>
  <pageMargins left="0.7" right="0.7" top="0.75" bottom="0.75" header="0.3" footer="0.3"/>
  <pageSetup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64BCA-7FDC-4517-9575-BBEEFC04AE79}">
  <sheetPr>
    <pageSetUpPr fitToPage="1"/>
  </sheetPr>
  <dimension ref="A1:D29"/>
  <sheetViews>
    <sheetView zoomScaleNormal="100" zoomScaleSheetLayoutView="55" workbookViewId="0"/>
  </sheetViews>
  <sheetFormatPr defaultColWidth="8.625" defaultRowHeight="14.25"/>
  <cols>
    <col min="1" max="1" width="27.6875" style="42" customWidth="1"/>
    <col min="2" max="2" width="22.1875" style="42" customWidth="1"/>
    <col min="3" max="3" width="15.6875" style="42" customWidth="1"/>
    <col min="4" max="4" width="76.1875" style="42" customWidth="1"/>
    <col min="5" max="16384" width="8.625" style="42"/>
  </cols>
  <sheetData>
    <row r="1" spans="1:4" ht="15.4">
      <c r="A1" s="20" t="s">
        <v>84</v>
      </c>
      <c r="B1" s="406" t="str">
        <f>PA_NAME</f>
        <v>San Diego Gas &amp; Electric Co</v>
      </c>
    </row>
    <row r="2" spans="1:4" ht="15.4">
      <c r="A2" s="20" t="s">
        <v>85</v>
      </c>
      <c r="B2" s="406" t="str">
        <f>RPT_YEAR</f>
        <v>2022-2023</v>
      </c>
    </row>
    <row r="3" spans="1:4">
      <c r="A3" s="48" t="s">
        <v>676</v>
      </c>
    </row>
    <row r="6" spans="1:4" ht="14.65" thickBot="1"/>
    <row r="7" spans="1:4" ht="28.9" thickBot="1">
      <c r="A7" s="80" t="s">
        <v>677</v>
      </c>
      <c r="B7" s="81" t="s">
        <v>678</v>
      </c>
      <c r="C7" s="80" t="s">
        <v>679</v>
      </c>
      <c r="D7" s="81" t="s">
        <v>680</v>
      </c>
    </row>
    <row r="8" spans="1:4" ht="71.650000000000006" thickBot="1">
      <c r="A8" s="1026" t="s">
        <v>681</v>
      </c>
      <c r="B8" s="1026" t="s">
        <v>682</v>
      </c>
      <c r="C8" s="582" t="s">
        <v>683</v>
      </c>
      <c r="D8" s="49" t="s">
        <v>684</v>
      </c>
    </row>
    <row r="9" spans="1:4" ht="28.9" thickBot="1">
      <c r="A9" s="1023"/>
      <c r="B9" s="1023"/>
      <c r="C9" s="582" t="s">
        <v>685</v>
      </c>
      <c r="D9" s="604" t="s">
        <v>686</v>
      </c>
    </row>
    <row r="10" spans="1:4" ht="85.9" thickBot="1">
      <c r="A10" s="1022" t="s">
        <v>687</v>
      </c>
      <c r="B10" s="1022" t="s">
        <v>688</v>
      </c>
      <c r="C10" s="82" t="s">
        <v>689</v>
      </c>
      <c r="D10" s="83" t="s">
        <v>690</v>
      </c>
    </row>
    <row r="11" spans="1:4" ht="142.9" thickBot="1">
      <c r="A11" s="1027"/>
      <c r="B11" s="1027"/>
      <c r="C11" s="582" t="s">
        <v>691</v>
      </c>
      <c r="D11" s="49" t="s">
        <v>692</v>
      </c>
    </row>
    <row r="12" spans="1:4" ht="28.9" thickBot="1">
      <c r="A12" s="1027"/>
      <c r="B12" s="1027"/>
      <c r="C12" s="582" t="s">
        <v>693</v>
      </c>
      <c r="D12" s="50"/>
    </row>
    <row r="13" spans="1:4" ht="28.9" thickBot="1">
      <c r="A13" s="1028"/>
      <c r="B13" s="1028"/>
      <c r="C13" s="583" t="s">
        <v>694</v>
      </c>
      <c r="D13" s="51" t="s">
        <v>695</v>
      </c>
    </row>
    <row r="14" spans="1:4" ht="38.25" customHeight="1" thickBot="1">
      <c r="A14" s="1026" t="s">
        <v>696</v>
      </c>
      <c r="B14" s="1026" t="s">
        <v>697</v>
      </c>
      <c r="C14" s="582" t="s">
        <v>698</v>
      </c>
      <c r="D14" s="1026" t="s">
        <v>699</v>
      </c>
    </row>
    <row r="15" spans="1:4" ht="32.25" customHeight="1" thickBot="1">
      <c r="A15" s="1027"/>
      <c r="B15" s="1027"/>
      <c r="C15" s="582" t="s">
        <v>700</v>
      </c>
      <c r="D15" s="1027"/>
    </row>
    <row r="16" spans="1:4" ht="28.9" thickBot="1">
      <c r="A16" s="1027"/>
      <c r="B16" s="1023"/>
      <c r="C16" s="582" t="s">
        <v>701</v>
      </c>
      <c r="D16" s="1023"/>
    </row>
    <row r="17" spans="1:4" ht="85.5" customHeight="1" thickBot="1">
      <c r="A17" s="571" t="s">
        <v>702</v>
      </c>
      <c r="B17" s="51" t="s">
        <v>703</v>
      </c>
      <c r="C17" s="583" t="s">
        <v>704</v>
      </c>
      <c r="D17" s="52"/>
    </row>
    <row r="18" spans="1:4" ht="43.5" customHeight="1" thickBot="1">
      <c r="A18" s="583" t="s">
        <v>705</v>
      </c>
      <c r="B18" s="51" t="s">
        <v>706</v>
      </c>
      <c r="C18" s="583" t="s">
        <v>705</v>
      </c>
      <c r="D18" s="52"/>
    </row>
    <row r="19" spans="1:4" ht="95.25" customHeight="1">
      <c r="A19" s="1026" t="s">
        <v>707</v>
      </c>
      <c r="B19" s="1026" t="s">
        <v>708</v>
      </c>
      <c r="C19" s="1029" t="s">
        <v>709</v>
      </c>
      <c r="D19" s="1026" t="s">
        <v>710</v>
      </c>
    </row>
    <row r="20" spans="1:4" ht="14.65" thickBot="1">
      <c r="A20" s="1023"/>
      <c r="B20" s="1023"/>
      <c r="C20" s="1030"/>
      <c r="D20" s="1023"/>
    </row>
    <row r="21" spans="1:4" ht="14.65" thickBot="1">
      <c r="A21" s="1022" t="s">
        <v>711</v>
      </c>
      <c r="B21" s="1024" t="s">
        <v>712</v>
      </c>
      <c r="C21" s="582" t="s">
        <v>713</v>
      </c>
      <c r="D21" s="50" t="s">
        <v>714</v>
      </c>
    </row>
    <row r="22" spans="1:4" ht="28.9" thickBot="1">
      <c r="A22" s="1023"/>
      <c r="B22" s="1025"/>
      <c r="C22" s="582" t="s">
        <v>715</v>
      </c>
      <c r="D22" s="49" t="s">
        <v>716</v>
      </c>
    </row>
    <row r="23" spans="1:4" ht="28.9" thickBot="1">
      <c r="A23" s="1022" t="s">
        <v>717</v>
      </c>
      <c r="B23" s="1022" t="s">
        <v>718</v>
      </c>
      <c r="C23" s="582" t="s">
        <v>719</v>
      </c>
      <c r="D23" s="49" t="s">
        <v>720</v>
      </c>
    </row>
    <row r="24" spans="1:4" ht="28.9" thickBot="1">
      <c r="A24" s="1023"/>
      <c r="B24" s="1023"/>
      <c r="C24" s="582" t="s">
        <v>721</v>
      </c>
      <c r="D24" s="49" t="s">
        <v>722</v>
      </c>
    </row>
    <row r="25" spans="1:4" ht="43.15" thickBot="1">
      <c r="A25" s="582" t="s">
        <v>723</v>
      </c>
      <c r="B25" s="49" t="s">
        <v>724</v>
      </c>
      <c r="C25" s="582" t="s">
        <v>725</v>
      </c>
      <c r="D25" s="50"/>
    </row>
    <row r="26" spans="1:4" ht="59.25" customHeight="1" thickBot="1">
      <c r="A26" s="1026" t="s">
        <v>726</v>
      </c>
      <c r="B26" s="1026" t="s">
        <v>727</v>
      </c>
      <c r="C26" s="582" t="s">
        <v>728</v>
      </c>
      <c r="D26" s="1026" t="s">
        <v>729</v>
      </c>
    </row>
    <row r="27" spans="1:4" ht="14.65" thickBot="1">
      <c r="A27" s="1023"/>
      <c r="B27" s="1023"/>
      <c r="C27" s="582" t="s">
        <v>730</v>
      </c>
      <c r="D27" s="1023"/>
    </row>
    <row r="28" spans="1:4" ht="84.75" customHeight="1" thickBot="1">
      <c r="A28" s="583" t="s">
        <v>731</v>
      </c>
      <c r="B28" s="51" t="s">
        <v>732</v>
      </c>
      <c r="C28" s="583" t="s">
        <v>731</v>
      </c>
      <c r="D28" s="52"/>
    </row>
    <row r="29" spans="1:4" ht="83.25" customHeight="1" thickBot="1">
      <c r="A29" s="582" t="s">
        <v>733</v>
      </c>
      <c r="B29" s="49" t="s">
        <v>734</v>
      </c>
      <c r="C29" s="583" t="s">
        <v>733</v>
      </c>
      <c r="D29" s="52"/>
    </row>
  </sheetData>
  <mergeCells count="18">
    <mergeCell ref="A23:A24"/>
    <mergeCell ref="B23:B24"/>
    <mergeCell ref="A26:A27"/>
    <mergeCell ref="B26:B27"/>
    <mergeCell ref="D26:D27"/>
    <mergeCell ref="D14:D16"/>
    <mergeCell ref="A19:A20"/>
    <mergeCell ref="B19:B20"/>
    <mergeCell ref="C19:C20"/>
    <mergeCell ref="D19:D20"/>
    <mergeCell ref="A21:A22"/>
    <mergeCell ref="B21:B22"/>
    <mergeCell ref="A8:A9"/>
    <mergeCell ref="B8:B9"/>
    <mergeCell ref="A10:A13"/>
    <mergeCell ref="B10:B13"/>
    <mergeCell ref="A14:A16"/>
    <mergeCell ref="B14:B16"/>
  </mergeCells>
  <pageMargins left="0.25" right="0.25" top="0.5" bottom="0.5" header="0.3" footer="0.3"/>
  <pageSetup scale="56"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5F4F7-1DB7-4A5B-AB23-B33B48D0D83B}">
  <sheetPr>
    <pageSetUpPr fitToPage="1"/>
  </sheetPr>
  <dimension ref="A1:V1007"/>
  <sheetViews>
    <sheetView zoomScale="80" zoomScaleNormal="80" workbookViewId="0">
      <pane xSplit="1" ySplit="7" topLeftCell="B8" activePane="bottomRight" state="frozen"/>
      <selection pane="topRight" activeCell="B1" sqref="B1"/>
      <selection pane="bottomLeft" activeCell="B1" sqref="B1"/>
      <selection pane="bottomRight"/>
    </sheetView>
  </sheetViews>
  <sheetFormatPr defaultColWidth="8.625" defaultRowHeight="15.75"/>
  <cols>
    <col min="1" max="1" width="36.1875" style="47" customWidth="1"/>
    <col min="2" max="2" width="16.625" style="42" customWidth="1"/>
    <col min="3" max="3" width="15.8125" style="42" bestFit="1" customWidth="1"/>
    <col min="4" max="4" width="14.8125" style="42" bestFit="1" customWidth="1"/>
    <col min="5" max="5" width="15.8125" style="42" bestFit="1" customWidth="1"/>
    <col min="6" max="6" width="14.8125" style="42" bestFit="1" customWidth="1"/>
    <col min="7" max="7" width="17" style="42" bestFit="1" customWidth="1"/>
    <col min="8" max="8" width="15.8125" style="42" bestFit="1" customWidth="1"/>
    <col min="9" max="9" width="17" style="42" bestFit="1" customWidth="1"/>
    <col min="10" max="10" width="14.8125" style="42" bestFit="1" customWidth="1"/>
    <col min="11" max="12" width="15.8125" style="42" bestFit="1" customWidth="1"/>
    <col min="13" max="13" width="17" style="42" bestFit="1" customWidth="1"/>
    <col min="14" max="14" width="14.8125" style="79" customWidth="1"/>
    <col min="15" max="16" width="12.8125" style="79" customWidth="1"/>
    <col min="17" max="17" width="15.8125" style="42" bestFit="1" customWidth="1"/>
    <col min="18" max="18" width="10.8125" style="42" bestFit="1" customWidth="1"/>
    <col min="19" max="19" width="13.625" style="42" bestFit="1" customWidth="1"/>
    <col min="20" max="20" width="15.8125" style="42" bestFit="1" customWidth="1"/>
    <col min="21" max="21" width="14.8125" style="42" bestFit="1" customWidth="1"/>
    <col min="22" max="22" width="15.8125" style="42" bestFit="1" customWidth="1"/>
    <col min="23" max="16384" width="8.625" style="42"/>
  </cols>
  <sheetData>
    <row r="1" spans="1:22" ht="15.4">
      <c r="A1" s="20" t="s">
        <v>84</v>
      </c>
      <c r="B1" s="406" t="str">
        <f>PA_NAME</f>
        <v>San Diego Gas &amp; Electric Co</v>
      </c>
      <c r="N1" s="934"/>
      <c r="O1" s="934"/>
      <c r="P1" s="934"/>
    </row>
    <row r="2" spans="1:22" ht="15.4">
      <c r="A2" s="20" t="s">
        <v>85</v>
      </c>
      <c r="B2" s="406" t="str">
        <f>RPT_YEAR</f>
        <v>2022-2023</v>
      </c>
      <c r="N2" s="934"/>
      <c r="O2" s="934"/>
      <c r="P2" s="934"/>
    </row>
    <row r="3" spans="1:22">
      <c r="A3" s="46" t="s">
        <v>735</v>
      </c>
      <c r="E3" s="718"/>
      <c r="N3" s="934"/>
      <c r="O3" s="934"/>
      <c r="P3" s="934"/>
    </row>
    <row r="4" spans="1:22">
      <c r="N4" s="934" t="s">
        <v>736</v>
      </c>
      <c r="O4" s="934"/>
      <c r="P4" s="934"/>
    </row>
    <row r="6" spans="1:22" ht="14.25">
      <c r="A6" s="584"/>
      <c r="B6" s="1031" t="s">
        <v>737</v>
      </c>
      <c r="C6" s="1032"/>
      <c r="D6" s="1032"/>
      <c r="E6" s="1032"/>
      <c r="F6" s="1031" t="s">
        <v>738</v>
      </c>
      <c r="G6" s="1032"/>
      <c r="H6" s="1032"/>
      <c r="I6" s="1032"/>
      <c r="J6" s="1031" t="s">
        <v>739</v>
      </c>
      <c r="K6" s="1032"/>
      <c r="L6" s="1032"/>
      <c r="M6" s="1032"/>
      <c r="N6" s="1033" t="s">
        <v>740</v>
      </c>
      <c r="O6" s="1033"/>
      <c r="P6" s="1033"/>
      <c r="Q6" s="1031" t="s">
        <v>741</v>
      </c>
      <c r="R6" s="1032"/>
      <c r="S6" s="1032"/>
      <c r="T6" s="1031" t="s">
        <v>742</v>
      </c>
      <c r="U6" s="1032"/>
      <c r="V6" s="1032"/>
    </row>
    <row r="7" spans="1:22" s="460" customFormat="1" ht="28.5">
      <c r="A7" s="585" t="s">
        <v>553</v>
      </c>
      <c r="B7" s="585" t="s">
        <v>743</v>
      </c>
      <c r="C7" s="586" t="s">
        <v>744</v>
      </c>
      <c r="D7" s="585" t="s">
        <v>733</v>
      </c>
      <c r="E7" s="585" t="s">
        <v>529</v>
      </c>
      <c r="F7" s="585" t="s">
        <v>743</v>
      </c>
      <c r="G7" s="586" t="s">
        <v>744</v>
      </c>
      <c r="H7" s="585" t="s">
        <v>733</v>
      </c>
      <c r="I7" s="585" t="s">
        <v>529</v>
      </c>
      <c r="J7" s="585" t="s">
        <v>743</v>
      </c>
      <c r="K7" s="586" t="s">
        <v>744</v>
      </c>
      <c r="L7" s="585" t="s">
        <v>733</v>
      </c>
      <c r="M7" s="585" t="s">
        <v>529</v>
      </c>
      <c r="N7" s="935" t="s">
        <v>745</v>
      </c>
      <c r="O7" s="935" t="s">
        <v>746</v>
      </c>
      <c r="P7" s="935" t="s">
        <v>747</v>
      </c>
      <c r="Q7" s="585" t="s">
        <v>745</v>
      </c>
      <c r="R7" s="585" t="s">
        <v>746</v>
      </c>
      <c r="S7" s="585" t="s">
        <v>747</v>
      </c>
      <c r="T7" s="585" t="s">
        <v>745</v>
      </c>
      <c r="U7" s="585" t="s">
        <v>746</v>
      </c>
      <c r="V7" s="585" t="s">
        <v>747</v>
      </c>
    </row>
    <row r="8" spans="1:22">
      <c r="A8" s="584" t="s">
        <v>17</v>
      </c>
      <c r="B8" s="873">
        <f>+'11 Residential'!D18</f>
        <v>1102456.4886454283</v>
      </c>
      <c r="C8" s="873">
        <f>+'11 Residential'!D36-D8</f>
        <v>7967093.9391324837</v>
      </c>
      <c r="D8" s="873">
        <f>+'11 Residential'!D34+'11 Residential'!D35</f>
        <v>1141737.92</v>
      </c>
      <c r="E8" s="698">
        <f>SUM(B8:D8)</f>
        <v>10211288.347777912</v>
      </c>
      <c r="F8" s="699">
        <f>+'11 Residential'!E18</f>
        <v>1432544.0404576235</v>
      </c>
      <c r="G8" s="699">
        <f>+'11 Residential'!E36-H8</f>
        <v>6917042.6310620494</v>
      </c>
      <c r="H8" s="699">
        <f>+'11 Residential'!E34+'11 Residential'!E35</f>
        <v>5375262.6890285015</v>
      </c>
      <c r="I8" s="698">
        <f>SUM(F8:H8)</f>
        <v>13724849.360548174</v>
      </c>
      <c r="J8" s="699">
        <f>+'11 Residential'!F18</f>
        <v>1943185.5405254129</v>
      </c>
      <c r="K8" s="699">
        <f>+'11 Residential'!F36-L8</f>
        <v>7865111.8713223487</v>
      </c>
      <c r="L8" s="699">
        <f>+'11 Residential'!F34+'11 Residential'!F35</f>
        <v>6730057.8812368475</v>
      </c>
      <c r="M8" s="698">
        <f>SUM(J8:L8)</f>
        <v>16538355.293084608</v>
      </c>
      <c r="N8" s="461">
        <v>52535896</v>
      </c>
      <c r="O8" s="461">
        <v>9028</v>
      </c>
      <c r="P8" s="461">
        <v>1301.933</v>
      </c>
      <c r="Q8" s="587">
        <f>+'7 PA PY budget_savings'!D49</f>
        <v>50031170.845319986</v>
      </c>
      <c r="R8" s="587">
        <f>+'7 PA PY budget_savings'!E49</f>
        <v>9483.9086359171815</v>
      </c>
      <c r="S8" s="587">
        <f>'7 PA PY budget_savings'!F49</f>
        <v>1657.6200000000001</v>
      </c>
      <c r="T8" s="587">
        <f>+'7 PA PY budget_savings'!J49</f>
        <v>51090280.731903896</v>
      </c>
      <c r="U8" s="587">
        <f>+'7 PA PY budget_savings'!K49</f>
        <v>13699.819964783983</v>
      </c>
      <c r="V8" s="587">
        <f>'7 PA PY budget_savings'!L49</f>
        <v>1527.4730000000002</v>
      </c>
    </row>
    <row r="9" spans="1:22">
      <c r="A9" s="584" t="s">
        <v>22</v>
      </c>
      <c r="B9" s="873">
        <f>+'12 Commercial'!D18</f>
        <v>2688044.8965395424</v>
      </c>
      <c r="C9" s="873">
        <f>+'12 Commercial'!D36-D9</f>
        <v>6571360.4811378624</v>
      </c>
      <c r="D9" s="873">
        <f>+'12 Commercial'!D34+'12 Commercial'!D35</f>
        <v>4012706.4700000007</v>
      </c>
      <c r="E9" s="698">
        <f t="shared" ref="E9:E13" si="0">SUM(B9:D9)</f>
        <v>13272111.847677406</v>
      </c>
      <c r="F9" s="699">
        <f>+'12 Commercial'!E18</f>
        <v>3667912.8606588817</v>
      </c>
      <c r="G9" s="699">
        <f>'12 Commercial'!E36-H9</f>
        <v>14452979.433873575</v>
      </c>
      <c r="H9" s="699">
        <f>+'12 Commercial'!E34+'12 Commercial'!E35</f>
        <v>19522921.946555007</v>
      </c>
      <c r="I9" s="698">
        <f t="shared" ref="I9:I13" si="1">SUM(F9:H9)</f>
        <v>37643814.241087466</v>
      </c>
      <c r="J9" s="699">
        <f>+'12 Commercial'!F18</f>
        <v>2673026.9786934019</v>
      </c>
      <c r="K9" s="699">
        <f>'12 Commercial'!F36-L9</f>
        <v>16855486.397846203</v>
      </c>
      <c r="L9" s="699">
        <f>+'12 Commercial'!F34+'12 Commercial'!F35</f>
        <v>21809109.623824175</v>
      </c>
      <c r="M9" s="698">
        <f t="shared" ref="M9:M13" si="2">SUM(J9:L9)</f>
        <v>41337623.000363782</v>
      </c>
      <c r="N9" s="461">
        <v>20754229</v>
      </c>
      <c r="O9" s="461">
        <v>2846</v>
      </c>
      <c r="P9" s="461">
        <v>297.24599999999998</v>
      </c>
      <c r="Q9" s="587">
        <f>+'7 PA PY budget_savings'!D50</f>
        <v>46712602.367387801</v>
      </c>
      <c r="R9" s="587">
        <f>+'7 PA PY budget_savings'!E50</f>
        <v>6828.3312615372197</v>
      </c>
      <c r="S9" s="587">
        <f>'7 PA PY budget_savings'!F50</f>
        <v>1449.8029999999997</v>
      </c>
      <c r="T9" s="587">
        <f>+'7 PA PY budget_savings'!J50</f>
        <v>52728815.903516628</v>
      </c>
      <c r="U9" s="587">
        <f>+'7 PA PY budget_savings'!K50</f>
        <v>8179.1250090942003</v>
      </c>
      <c r="V9" s="587">
        <f>'7 PA PY budget_savings'!L50</f>
        <v>1410.7460000000001</v>
      </c>
    </row>
    <row r="10" spans="1:22">
      <c r="A10" s="584" t="s">
        <v>25</v>
      </c>
      <c r="B10" s="873">
        <f>+'13 Industrial'!D18</f>
        <v>656557.826525621</v>
      </c>
      <c r="C10" s="873">
        <f>+'13 Industrial'!D36-D10</f>
        <v>1109957.5022066438</v>
      </c>
      <c r="D10" s="873">
        <f>+'13 Industrial'!D34+'13 Industrial'!D35</f>
        <v>1733585.97</v>
      </c>
      <c r="E10" s="698">
        <f t="shared" si="0"/>
        <v>3500101.2987322649</v>
      </c>
      <c r="F10" s="699">
        <f>+'13 Industrial'!E18</f>
        <v>663286.02267883834</v>
      </c>
      <c r="G10" s="699">
        <f>+'13 Industrial'!E36-H10</f>
        <v>217893.49012269196</v>
      </c>
      <c r="H10" s="699">
        <f>+'13 Industrial'!E34+'13 Industrial'!E35</f>
        <v>1796918.5915264045</v>
      </c>
      <c r="I10" s="698">
        <f t="shared" si="1"/>
        <v>2678098.1043279348</v>
      </c>
      <c r="J10" s="699">
        <f>+'13 Industrial'!F18</f>
        <v>913140.24207789998</v>
      </c>
      <c r="K10" s="699">
        <f>+'13 Industrial'!F36-L10</f>
        <v>555560.84539515991</v>
      </c>
      <c r="L10" s="699">
        <f>+'13 Industrial'!F34+'13 Industrial'!F35</f>
        <v>3948994.9432752104</v>
      </c>
      <c r="M10" s="698">
        <f t="shared" si="2"/>
        <v>5417696.0307482705</v>
      </c>
      <c r="N10" s="461">
        <v>7127312</v>
      </c>
      <c r="O10" s="461">
        <v>988</v>
      </c>
      <c r="P10" s="461">
        <v>211.51499999999999</v>
      </c>
      <c r="Q10" s="587">
        <f>+'7 PA PY budget_savings'!D51</f>
        <v>4726581.1826931965</v>
      </c>
      <c r="R10" s="587">
        <f>+'7 PA PY budget_savings'!E51</f>
        <v>640.53884978196584</v>
      </c>
      <c r="S10" s="587">
        <f>'7 PA PY budget_savings'!F51</f>
        <v>237.47600000000003</v>
      </c>
      <c r="T10" s="587">
        <f>+'7 PA PY budget_savings'!J51</f>
        <v>5842872.2029756457</v>
      </c>
      <c r="U10" s="587">
        <f>+'7 PA PY budget_savings'!K51</f>
        <v>535.41054351421155</v>
      </c>
      <c r="V10" s="587">
        <f>'7 PA PY budget_savings'!L51</f>
        <v>244.28099999999998</v>
      </c>
    </row>
    <row r="11" spans="1:22">
      <c r="A11" s="584" t="s">
        <v>27</v>
      </c>
      <c r="B11" s="873">
        <f>+'14 Agricultural'!D18</f>
        <v>234674.45028857543</v>
      </c>
      <c r="C11" s="873">
        <f>+'14 Agricultural'!D36-D11</f>
        <v>195645.92871566996</v>
      </c>
      <c r="D11" s="873">
        <f>+'14 Agricultural'!D34+'14 Agricultural'!D35</f>
        <v>26867.13</v>
      </c>
      <c r="E11" s="698">
        <f t="shared" si="0"/>
        <v>457187.5090042454</v>
      </c>
      <c r="F11" s="699">
        <f>+'14 Agricultural'!E18</f>
        <v>591090.72291833011</v>
      </c>
      <c r="G11" s="699">
        <f>+'14 Agricultural'!E36-H11</f>
        <v>425102.57700392208</v>
      </c>
      <c r="H11" s="699">
        <f>+'14 Agricultural'!E34+'14 Agricultural'!E35</f>
        <v>903285.19217369915</v>
      </c>
      <c r="I11" s="698">
        <f t="shared" si="1"/>
        <v>1919478.4920959515</v>
      </c>
      <c r="J11" s="699">
        <f>+'14 Agricultural'!F18</f>
        <v>449835.42417628359</v>
      </c>
      <c r="K11" s="699">
        <f>+'14 Agricultural'!F36-L11</f>
        <v>1017967.6670478301</v>
      </c>
      <c r="L11" s="699">
        <f>+'14 Agricultural'!F34+'14 Agricultural'!F35</f>
        <v>846581.10915248538</v>
      </c>
      <c r="M11" s="698">
        <f t="shared" si="2"/>
        <v>2314384.2003765991</v>
      </c>
      <c r="N11" s="461">
        <v>65804</v>
      </c>
      <c r="O11" s="461">
        <v>6</v>
      </c>
      <c r="P11" s="461">
        <v>11.702</v>
      </c>
      <c r="Q11" s="587">
        <f>+'7 PA PY budget_savings'!D52</f>
        <v>2908586.431234546</v>
      </c>
      <c r="R11" s="587">
        <f>+'7 PA PY budget_savings'!E52</f>
        <v>305.69141109336044</v>
      </c>
      <c r="S11" s="587">
        <f>'7 PA PY budget_savings'!F52</f>
        <v>91.861999999999995</v>
      </c>
      <c r="T11" s="587">
        <f>+'7 PA PY budget_savings'!J52</f>
        <v>3922706.3256276892</v>
      </c>
      <c r="U11" s="587">
        <f>+'7 PA PY budget_savings'!K52</f>
        <v>62.177981078303787</v>
      </c>
      <c r="V11" s="587">
        <f>'7 PA PY budget_savings'!L52</f>
        <v>356.78900000000004</v>
      </c>
    </row>
    <row r="12" spans="1:22">
      <c r="A12" s="936" t="s">
        <v>30</v>
      </c>
      <c r="B12" s="873">
        <f>+'15 Public Sector'!D18</f>
        <v>1186275.0770742674</v>
      </c>
      <c r="C12" s="873">
        <f>+'15 Public Sector'!D36-D12</f>
        <v>6423786.8422897588</v>
      </c>
      <c r="D12" s="873">
        <f>+'15 Public Sector'!D34+'15 Public Sector'!D35</f>
        <v>0</v>
      </c>
      <c r="E12" s="698">
        <f t="shared" si="0"/>
        <v>7610061.9193640258</v>
      </c>
      <c r="F12" s="699">
        <f>+'15 Public Sector'!E18</f>
        <v>964261.61828447378</v>
      </c>
      <c r="G12" s="699">
        <f>+'15 Public Sector'!E36-H12</f>
        <v>5037096.0797936972</v>
      </c>
      <c r="H12" s="699">
        <f>+'15 Public Sector'!E34+'15 Public Sector'!E35</f>
        <v>5626769.3736590315</v>
      </c>
      <c r="I12" s="698">
        <f t="shared" si="1"/>
        <v>11628127.071737204</v>
      </c>
      <c r="J12" s="699">
        <f>+'15 Public Sector'!F18</f>
        <v>1188199.322637476</v>
      </c>
      <c r="K12" s="699">
        <f>+'15 Public Sector'!F36-L12</f>
        <v>6132850.5410706121</v>
      </c>
      <c r="L12" s="699">
        <f>+'15 Public Sector'!F34+'15 Public Sector'!F35</f>
        <v>5687985.893158434</v>
      </c>
      <c r="M12" s="698">
        <f t="shared" si="2"/>
        <v>13009035.756866522</v>
      </c>
      <c r="N12" s="461">
        <v>0</v>
      </c>
      <c r="O12" s="461">
        <v>0</v>
      </c>
      <c r="P12" s="461">
        <v>0</v>
      </c>
      <c r="Q12" s="587">
        <f>+'7 PA PY budget_savings'!D54</f>
        <v>12099905.136421164</v>
      </c>
      <c r="R12" s="587">
        <f>+'7 PA PY budget_savings'!E54</f>
        <v>1310.8572675142316</v>
      </c>
      <c r="S12" s="587">
        <f>'7 PA PY budget_savings'!F54</f>
        <v>211.64799999999997</v>
      </c>
      <c r="T12" s="587">
        <f>+'7 PA PY budget_savings'!J54</f>
        <v>13300838.077100143</v>
      </c>
      <c r="U12" s="587">
        <f>+'7 PA PY budget_savings'!K54</f>
        <v>1750.4367822302577</v>
      </c>
      <c r="V12" s="587">
        <f>'7 PA PY budget_savings'!L54</f>
        <v>283.51799999999997</v>
      </c>
    </row>
    <row r="13" spans="1:22" ht="16.149999999999999">
      <c r="A13" s="588" t="s">
        <v>748</v>
      </c>
      <c r="B13" s="873">
        <f>+'16 Cross Cutting'!D18</f>
        <v>2996394.6609265595</v>
      </c>
      <c r="C13" s="873">
        <f>+'16 Cross Cutting'!D36-D13</f>
        <v>6766685.3265175726</v>
      </c>
      <c r="D13" s="873">
        <f>+'16 Cross Cutting'!D34+'16 Cross Cutting'!D35</f>
        <v>0</v>
      </c>
      <c r="E13" s="698">
        <f t="shared" si="0"/>
        <v>9763079.9874441326</v>
      </c>
      <c r="F13" s="699">
        <f>+'16 Cross Cutting'!E18</f>
        <v>2368862.239001852</v>
      </c>
      <c r="G13" s="699">
        <f>+'16 Cross Cutting'!E36-H13</f>
        <v>9459860.6521440726</v>
      </c>
      <c r="H13" s="699">
        <f>+'16 Cross Cutting'!E34+'16 Cross Cutting'!E35</f>
        <v>0</v>
      </c>
      <c r="I13" s="698">
        <f t="shared" si="1"/>
        <v>11828722.891145924</v>
      </c>
      <c r="J13" s="699">
        <f>+'16 Cross Cutting'!F18</f>
        <v>2497204.9709895253</v>
      </c>
      <c r="K13" s="699">
        <f>+'16 Cross Cutting'!F36-L13</f>
        <v>9349741.9321178459</v>
      </c>
      <c r="L13" s="699">
        <f>+'16 Cross Cutting'!F34+'16 Cross Cutting'!F35</f>
        <v>0</v>
      </c>
      <c r="M13" s="698">
        <f t="shared" si="2"/>
        <v>11846946.903107371</v>
      </c>
      <c r="N13" s="461">
        <v>492277027</v>
      </c>
      <c r="O13" s="461">
        <v>82467</v>
      </c>
      <c r="P13" s="461">
        <v>3067.799</v>
      </c>
      <c r="Q13" s="587">
        <f>'7 PA PY budget_savings'!D58+'7 PA PY budget_savings'!D68-'7 PA PY budget_savings'!D57-SUM(Q8:Q12)</f>
        <v>414241866.60269994</v>
      </c>
      <c r="R13" s="587">
        <f>'7 PA PY budget_savings'!E58+'7 PA PY budget_savings'!E68-'7 PA PY budget_savings'!E57-SUM(R8:R12)</f>
        <v>73073.854619652673</v>
      </c>
      <c r="S13" s="587">
        <f>'7 PA PY budget_savings'!F58+'7 PA PY budget_savings'!F68-'7 PA PY budget_savings'!F57-SUM(S8:S12)</f>
        <v>2938.7399999999993</v>
      </c>
      <c r="T13" s="587">
        <f>+'7 PA PY budget_savings'!J58+'7 PA PY budget_savings'!J68-'7 PA PY budget_savings'!J57-SUM(T8:T12)</f>
        <v>437013107.16198885</v>
      </c>
      <c r="U13" s="587">
        <f>+'7 PA PY budget_savings'!K58+'7 PA PY budget_savings'!K68-'7 PA PY budget_savings'!K57-SUM(U8:U12)</f>
        <v>85571.267695159491</v>
      </c>
      <c r="V13" s="587">
        <f>+'7 PA PY budget_savings'!L58+'7 PA PY budget_savings'!L68-'7 PA PY budget_savings'!L57-SUM(V8:V12)</f>
        <v>3435.8799999999997</v>
      </c>
    </row>
    <row r="14" spans="1:22" s="48" customFormat="1">
      <c r="A14" s="712" t="s">
        <v>749</v>
      </c>
      <c r="B14" s="698">
        <f t="shared" ref="B14:L14" si="3">SUM(B8:B13)</f>
        <v>8864403.3999999948</v>
      </c>
      <c r="C14" s="698">
        <f t="shared" si="3"/>
        <v>29034530.019999996</v>
      </c>
      <c r="D14" s="698">
        <f t="shared" si="3"/>
        <v>6914897.4900000002</v>
      </c>
      <c r="E14" s="698">
        <f t="shared" si="3"/>
        <v>44813830.909999989</v>
      </c>
      <c r="F14" s="698">
        <f t="shared" si="3"/>
        <v>9687957.5039999988</v>
      </c>
      <c r="G14" s="698">
        <f t="shared" si="3"/>
        <v>36509974.864000008</v>
      </c>
      <c r="H14" s="698">
        <f t="shared" si="3"/>
        <v>33225157.792942643</v>
      </c>
      <c r="I14" s="698">
        <f t="shared" si="3"/>
        <v>79423090.160942659</v>
      </c>
      <c r="J14" s="698">
        <f t="shared" si="3"/>
        <v>9664592.4791000001</v>
      </c>
      <c r="K14" s="698">
        <f t="shared" si="3"/>
        <v>41776719.254799992</v>
      </c>
      <c r="L14" s="698">
        <f t="shared" si="3"/>
        <v>39022729.450647153</v>
      </c>
      <c r="M14" s="698">
        <f>SUM(M8:M13)</f>
        <v>90464041.184547156</v>
      </c>
      <c r="N14" s="713">
        <f t="shared" ref="N14:U14" si="4">SUM(N8:N13)</f>
        <v>572760268</v>
      </c>
      <c r="O14" s="713">
        <f t="shared" si="4"/>
        <v>95335</v>
      </c>
      <c r="P14" s="713">
        <f t="shared" si="4"/>
        <v>4890.1949999999997</v>
      </c>
      <c r="Q14" s="713">
        <f t="shared" si="4"/>
        <v>530720712.56575662</v>
      </c>
      <c r="R14" s="713">
        <f t="shared" si="4"/>
        <v>91643.182045496636</v>
      </c>
      <c r="S14" s="713">
        <f t="shared" si="4"/>
        <v>6587.1489999999994</v>
      </c>
      <c r="T14" s="713">
        <f t="shared" si="4"/>
        <v>563898620.40311289</v>
      </c>
      <c r="U14" s="713">
        <f t="shared" si="4"/>
        <v>109798.23797586045</v>
      </c>
      <c r="V14" s="713">
        <f>SUM(V8:V13)</f>
        <v>7258.6869999999999</v>
      </c>
    </row>
    <row r="15" spans="1:22">
      <c r="A15" s="584" t="s">
        <v>750</v>
      </c>
      <c r="B15" s="700">
        <v>241704.10999999996</v>
      </c>
      <c r="C15" s="700">
        <v>31862.010000000002</v>
      </c>
      <c r="D15" s="700"/>
      <c r="E15" s="698">
        <f t="shared" ref="E15:E18" si="5">SUM(B15:D15)</f>
        <v>273566.11999999994</v>
      </c>
      <c r="F15" s="700">
        <v>258987.5</v>
      </c>
      <c r="G15" s="699">
        <f>+I15-F15</f>
        <v>651068.74050000007</v>
      </c>
      <c r="H15" s="700">
        <v>0</v>
      </c>
      <c r="I15" s="698">
        <f>+'4 Program Budget'!Q137</f>
        <v>910056.24050000007</v>
      </c>
      <c r="J15" s="700">
        <v>266757</v>
      </c>
      <c r="K15" s="699">
        <f>+M15-J15</f>
        <v>769810.17312500009</v>
      </c>
      <c r="L15" s="700">
        <v>0</v>
      </c>
      <c r="M15" s="698">
        <f>+'4 Program Budget'!AG137</f>
        <v>1036567.1731250001</v>
      </c>
      <c r="N15" s="776"/>
      <c r="O15" s="776"/>
      <c r="P15" s="776"/>
      <c r="Q15" s="701"/>
      <c r="R15" s="701"/>
      <c r="S15" s="701"/>
      <c r="T15" s="701"/>
      <c r="U15" s="701"/>
      <c r="V15" s="701"/>
    </row>
    <row r="16" spans="1:22">
      <c r="A16" s="584" t="s">
        <v>751</v>
      </c>
      <c r="B16" s="700"/>
      <c r="C16" s="700">
        <v>195783.99</v>
      </c>
      <c r="D16" s="700"/>
      <c r="E16" s="698">
        <f t="shared" si="5"/>
        <v>195783.99</v>
      </c>
      <c r="F16" s="700"/>
      <c r="G16" s="699">
        <f>+I16</f>
        <v>2399239.1794999996</v>
      </c>
      <c r="H16" s="700">
        <v>0</v>
      </c>
      <c r="I16" s="698">
        <f>+'4 Program Budget'!Q138</f>
        <v>2399239.1794999996</v>
      </c>
      <c r="J16" s="700"/>
      <c r="K16" s="699">
        <f>+M16</f>
        <v>2732768.0018749996</v>
      </c>
      <c r="L16" s="700">
        <v>0</v>
      </c>
      <c r="M16" s="698">
        <f>+'4 Program Budget'!AG138</f>
        <v>2732768.0018749996</v>
      </c>
      <c r="N16" s="776"/>
      <c r="O16" s="776"/>
      <c r="P16" s="776"/>
      <c r="Q16" s="701"/>
      <c r="R16" s="701"/>
      <c r="S16" s="701"/>
      <c r="T16" s="589"/>
      <c r="U16" s="589"/>
      <c r="V16" s="589"/>
    </row>
    <row r="17" spans="1:22" ht="16.149999999999999">
      <c r="A17" s="936" t="s">
        <v>752</v>
      </c>
      <c r="B17" s="700"/>
      <c r="C17" s="700"/>
      <c r="D17" s="700"/>
      <c r="E17" s="698">
        <f t="shared" si="5"/>
        <v>0</v>
      </c>
      <c r="F17" s="700"/>
      <c r="G17" s="700"/>
      <c r="H17" s="699">
        <f>SUMIF('4 Program Budget'!$G$6:$G$134,README!$L$16,'4 Program Budget'!$P$6:$P$134)</f>
        <v>0</v>
      </c>
      <c r="I17" s="698">
        <f t="shared" ref="I17" si="6">SUM(F17:H17)</f>
        <v>0</v>
      </c>
      <c r="J17" s="700"/>
      <c r="K17" s="700"/>
      <c r="L17" s="699">
        <f>SUMIF('4 Program Budget'!$G$6:$G$134,README!$L$16,'4 Program Budget'!$AB$6:$AB$134)</f>
        <v>0</v>
      </c>
      <c r="M17" s="698">
        <f t="shared" ref="M17" si="7">SUM(J17:L17)</f>
        <v>0</v>
      </c>
      <c r="N17" s="776"/>
      <c r="O17" s="776"/>
      <c r="P17" s="776"/>
      <c r="Q17" s="589"/>
      <c r="R17" s="589"/>
      <c r="S17" s="589"/>
      <c r="T17" s="589"/>
      <c r="U17" s="589"/>
      <c r="V17" s="589"/>
    </row>
    <row r="18" spans="1:22" ht="16.149999999999999">
      <c r="A18" s="936" t="s">
        <v>753</v>
      </c>
      <c r="B18" s="700"/>
      <c r="C18" s="700"/>
      <c r="D18" s="700"/>
      <c r="E18" s="698">
        <f t="shared" si="5"/>
        <v>0</v>
      </c>
      <c r="F18" s="700"/>
      <c r="G18" s="699">
        <f>+'4 Program Budget'!$Q$147</f>
        <v>64892784.003029943</v>
      </c>
      <c r="H18" s="700">
        <v>0</v>
      </c>
      <c r="I18" s="698">
        <f t="shared" ref="I18" si="8">SUM(F18:H18)</f>
        <v>64892784.003029943</v>
      </c>
      <c r="J18" s="700"/>
      <c r="K18" s="699">
        <f>+'4 Program Budget'!$AG$147</f>
        <v>20982371.443440009</v>
      </c>
      <c r="L18" s="700">
        <v>0</v>
      </c>
      <c r="M18" s="698">
        <f t="shared" ref="M18" si="9">SUM(J18:L18)</f>
        <v>20982371.443440009</v>
      </c>
      <c r="N18" s="776"/>
      <c r="O18" s="776"/>
      <c r="P18" s="776"/>
      <c r="Q18" s="589"/>
      <c r="R18" s="589"/>
      <c r="S18" s="589"/>
      <c r="T18" s="589"/>
      <c r="U18" s="589"/>
      <c r="V18" s="589"/>
    </row>
    <row r="19" spans="1:22">
      <c r="A19" s="937" t="s">
        <v>160</v>
      </c>
      <c r="B19" s="698">
        <f>SUM(B14:B18)</f>
        <v>9106107.5099999942</v>
      </c>
      <c r="C19" s="698">
        <f t="shared" ref="C19:M19" si="10">SUM(C14:C18)</f>
        <v>29262176.019999996</v>
      </c>
      <c r="D19" s="698">
        <f t="shared" si="10"/>
        <v>6914897.4900000002</v>
      </c>
      <c r="E19" s="698">
        <f t="shared" si="10"/>
        <v>45283181.019999988</v>
      </c>
      <c r="F19" s="698">
        <f t="shared" si="10"/>
        <v>9946945.0039999988</v>
      </c>
      <c r="G19" s="698">
        <f t="shared" si="10"/>
        <v>104453066.78702995</v>
      </c>
      <c r="H19" s="698">
        <f t="shared" si="10"/>
        <v>33225157.792942643</v>
      </c>
      <c r="I19" s="698">
        <f t="shared" si="10"/>
        <v>147625169.5839726</v>
      </c>
      <c r="J19" s="698">
        <f t="shared" si="10"/>
        <v>9931349.4791000001</v>
      </c>
      <c r="K19" s="698">
        <f t="shared" si="10"/>
        <v>66261668.873239994</v>
      </c>
      <c r="L19" s="698">
        <f t="shared" si="10"/>
        <v>39022729.450647153</v>
      </c>
      <c r="M19" s="698">
        <f t="shared" si="10"/>
        <v>115215747.80298716</v>
      </c>
      <c r="N19" s="775">
        <f t="shared" ref="N19:P19" si="11">+N14</f>
        <v>572760268</v>
      </c>
      <c r="O19" s="775">
        <f t="shared" si="11"/>
        <v>95335</v>
      </c>
      <c r="P19" s="775">
        <f t="shared" si="11"/>
        <v>4890.1949999999997</v>
      </c>
      <c r="Q19" s="775">
        <f>+Q14</f>
        <v>530720712.56575662</v>
      </c>
      <c r="R19" s="775">
        <f t="shared" ref="R19:V19" si="12">+R14</f>
        <v>91643.182045496636</v>
      </c>
      <c r="S19" s="775">
        <f t="shared" si="12"/>
        <v>6587.1489999999994</v>
      </c>
      <c r="T19" s="775">
        <f t="shared" si="12"/>
        <v>563898620.40311289</v>
      </c>
      <c r="U19" s="775">
        <f t="shared" si="12"/>
        <v>109798.23797586045</v>
      </c>
      <c r="V19" s="775">
        <f t="shared" si="12"/>
        <v>7258.6869999999999</v>
      </c>
    </row>
    <row r="20" spans="1:22">
      <c r="N20" s="934"/>
      <c r="O20" s="934"/>
      <c r="P20" s="934"/>
    </row>
    <row r="21" spans="1:22" ht="14.25">
      <c r="A21" s="938" t="s">
        <v>754</v>
      </c>
      <c r="J21" s="934"/>
      <c r="N21" s="934"/>
      <c r="O21" s="934"/>
      <c r="P21" s="934"/>
    </row>
    <row r="22" spans="1:22" ht="14.25">
      <c r="A22" s="938" t="s">
        <v>755</v>
      </c>
      <c r="J22" s="934"/>
      <c r="N22" s="934"/>
      <c r="O22" s="934"/>
      <c r="P22" s="934"/>
    </row>
    <row r="23" spans="1:22" ht="14.25">
      <c r="A23" s="899" t="s">
        <v>756</v>
      </c>
      <c r="J23" s="934"/>
      <c r="N23" s="934"/>
      <c r="O23" s="934"/>
      <c r="P23" s="934"/>
    </row>
    <row r="24" spans="1:22" ht="14.25">
      <c r="A24" s="899" t="s">
        <v>757</v>
      </c>
      <c r="J24" s="934"/>
      <c r="N24" s="934"/>
      <c r="O24" s="934"/>
      <c r="P24" s="934"/>
    </row>
    <row r="25" spans="1:22" ht="14.25">
      <c r="A25" s="42"/>
      <c r="J25" s="934"/>
      <c r="N25" s="934"/>
      <c r="O25" s="934"/>
      <c r="P25" s="934"/>
    </row>
    <row r="26" spans="1:22" ht="14.25">
      <c r="A26" s="42"/>
      <c r="J26" s="934"/>
      <c r="N26" s="934"/>
      <c r="O26" s="934"/>
      <c r="P26" s="934"/>
    </row>
    <row r="27" spans="1:22" ht="14.25">
      <c r="A27" s="42"/>
      <c r="J27" s="934"/>
      <c r="N27" s="934"/>
      <c r="O27" s="934"/>
      <c r="P27" s="934"/>
    </row>
    <row r="28" spans="1:22" ht="14.25">
      <c r="A28" s="42"/>
      <c r="N28" s="934"/>
      <c r="O28" s="934"/>
      <c r="P28" s="934"/>
    </row>
    <row r="29" spans="1:22" ht="14.25">
      <c r="A29" s="42"/>
      <c r="N29" s="934"/>
      <c r="O29" s="934"/>
      <c r="P29" s="934"/>
    </row>
    <row r="30" spans="1:22" ht="14.25">
      <c r="A30" s="42"/>
      <c r="N30" s="934"/>
      <c r="O30" s="934"/>
      <c r="P30" s="934"/>
    </row>
    <row r="31" spans="1:22" ht="14.25">
      <c r="A31" s="42"/>
      <c r="N31" s="934"/>
      <c r="O31" s="934"/>
      <c r="P31" s="934"/>
    </row>
    <row r="32" spans="1:22" ht="14.25">
      <c r="A32" s="42"/>
      <c r="N32" s="934"/>
      <c r="O32" s="934"/>
      <c r="P32" s="934"/>
    </row>
    <row r="33" spans="1:1" ht="14.25">
      <c r="A33" s="42"/>
    </row>
    <row r="34" spans="1:1" ht="14.25">
      <c r="A34" s="42"/>
    </row>
    <row r="35" spans="1:1" ht="14.25">
      <c r="A35" s="42"/>
    </row>
    <row r="36" spans="1:1" ht="14.25">
      <c r="A36" s="42"/>
    </row>
    <row r="37" spans="1:1" ht="14.25">
      <c r="A37" s="42"/>
    </row>
    <row r="38" spans="1:1" ht="14.25">
      <c r="A38" s="42"/>
    </row>
    <row r="39" spans="1:1" ht="14.25">
      <c r="A39" s="42"/>
    </row>
    <row r="40" spans="1:1" ht="14.25">
      <c r="A40" s="42"/>
    </row>
    <row r="41" spans="1:1" ht="14.25">
      <c r="A41" s="42"/>
    </row>
    <row r="42" spans="1:1" ht="14.25">
      <c r="A42" s="42"/>
    </row>
    <row r="43" spans="1:1" ht="14.25">
      <c r="A43" s="42"/>
    </row>
    <row r="44" spans="1:1" ht="14.25">
      <c r="A44" s="42"/>
    </row>
    <row r="45" spans="1:1" ht="14.25">
      <c r="A45" s="42"/>
    </row>
    <row r="46" spans="1:1" ht="14.25">
      <c r="A46" s="42"/>
    </row>
    <row r="47" spans="1:1" ht="14.25">
      <c r="A47" s="42"/>
    </row>
    <row r="48" spans="1:1" ht="14.25">
      <c r="A48" s="42"/>
    </row>
    <row r="49" spans="1:1" ht="14.25">
      <c r="A49" s="42"/>
    </row>
    <row r="50" spans="1:1" ht="14.25">
      <c r="A50" s="42"/>
    </row>
    <row r="51" spans="1:1" ht="14.25">
      <c r="A51" s="42"/>
    </row>
    <row r="52" spans="1:1" ht="14.25">
      <c r="A52" s="42"/>
    </row>
    <row r="53" spans="1:1" ht="14.25">
      <c r="A53" s="42"/>
    </row>
    <row r="54" spans="1:1" ht="14.25">
      <c r="A54" s="42"/>
    </row>
    <row r="55" spans="1:1" ht="14.25">
      <c r="A55" s="42"/>
    </row>
    <row r="56" spans="1:1" ht="14.25">
      <c r="A56" s="42"/>
    </row>
    <row r="57" spans="1:1" ht="14.25">
      <c r="A57" s="42"/>
    </row>
    <row r="58" spans="1:1" ht="14.25">
      <c r="A58" s="42"/>
    </row>
    <row r="59" spans="1:1" ht="14.25">
      <c r="A59" s="42"/>
    </row>
    <row r="60" spans="1:1" ht="14.25">
      <c r="A60" s="42"/>
    </row>
    <row r="61" spans="1:1" ht="14.25">
      <c r="A61" s="42"/>
    </row>
    <row r="62" spans="1:1" ht="14.25">
      <c r="A62" s="42"/>
    </row>
    <row r="63" spans="1:1" ht="14.25">
      <c r="A63" s="42"/>
    </row>
    <row r="64" spans="1:1" ht="14.25">
      <c r="A64" s="42"/>
    </row>
    <row r="65" spans="1:1" ht="14.25">
      <c r="A65" s="42"/>
    </row>
    <row r="66" spans="1:1" ht="14.25">
      <c r="A66" s="42"/>
    </row>
    <row r="67" spans="1:1" ht="14.25">
      <c r="A67" s="42"/>
    </row>
    <row r="68" spans="1:1" ht="14.25">
      <c r="A68" s="42"/>
    </row>
    <row r="69" spans="1:1" ht="14.25">
      <c r="A69" s="42"/>
    </row>
    <row r="70" spans="1:1" ht="14.25">
      <c r="A70" s="42"/>
    </row>
    <row r="71" spans="1:1" ht="14.25">
      <c r="A71" s="42"/>
    </row>
    <row r="72" spans="1:1" ht="14.25">
      <c r="A72" s="42"/>
    </row>
    <row r="73" spans="1:1" ht="14.25">
      <c r="A73" s="42"/>
    </row>
    <row r="74" spans="1:1" ht="14.25">
      <c r="A74" s="42"/>
    </row>
    <row r="75" spans="1:1" ht="14.25">
      <c r="A75" s="42"/>
    </row>
    <row r="76" spans="1:1" ht="14.25">
      <c r="A76" s="42"/>
    </row>
    <row r="77" spans="1:1" ht="14.25">
      <c r="A77" s="42"/>
    </row>
    <row r="78" spans="1:1" ht="14.25">
      <c r="A78" s="42"/>
    </row>
    <row r="79" spans="1:1" ht="14.25">
      <c r="A79" s="42"/>
    </row>
    <row r="80" spans="1:1" ht="14.25">
      <c r="A80" s="42"/>
    </row>
    <row r="81" spans="1:1" ht="14.25">
      <c r="A81" s="42"/>
    </row>
    <row r="82" spans="1:1" ht="14.25">
      <c r="A82" s="42"/>
    </row>
    <row r="83" spans="1:1" ht="14.25">
      <c r="A83" s="42"/>
    </row>
    <row r="84" spans="1:1" ht="14.25">
      <c r="A84" s="42"/>
    </row>
    <row r="85" spans="1:1" ht="14.25">
      <c r="A85" s="42"/>
    </row>
    <row r="86" spans="1:1" ht="14.25">
      <c r="A86" s="42"/>
    </row>
    <row r="87" spans="1:1" ht="14.25">
      <c r="A87" s="42"/>
    </row>
    <row r="88" spans="1:1" ht="14.25">
      <c r="A88" s="42"/>
    </row>
    <row r="89" spans="1:1" ht="14.25">
      <c r="A89" s="42"/>
    </row>
    <row r="90" spans="1:1" ht="14.25">
      <c r="A90" s="42"/>
    </row>
    <row r="91" spans="1:1" ht="14.25">
      <c r="A91" s="42"/>
    </row>
    <row r="92" spans="1:1" ht="14.25">
      <c r="A92" s="42"/>
    </row>
    <row r="93" spans="1:1" ht="14.25">
      <c r="A93" s="42"/>
    </row>
    <row r="94" spans="1:1" ht="14.25">
      <c r="A94" s="42"/>
    </row>
    <row r="95" spans="1:1" ht="14.25">
      <c r="A95" s="42"/>
    </row>
    <row r="96" spans="1:1" ht="14.25">
      <c r="A96" s="42"/>
    </row>
    <row r="97" spans="1:1" ht="14.25">
      <c r="A97" s="42"/>
    </row>
    <row r="98" spans="1:1" ht="14.25">
      <c r="A98" s="42"/>
    </row>
    <row r="99" spans="1:1" ht="14.25">
      <c r="A99" s="42"/>
    </row>
    <row r="100" spans="1:1" ht="14.25">
      <c r="A100" s="42"/>
    </row>
    <row r="101" spans="1:1" ht="14.25">
      <c r="A101" s="42"/>
    </row>
    <row r="102" spans="1:1" ht="14.25">
      <c r="A102" s="42"/>
    </row>
    <row r="103" spans="1:1" ht="14.25">
      <c r="A103" s="42"/>
    </row>
    <row r="104" spans="1:1" ht="14.25">
      <c r="A104" s="42"/>
    </row>
    <row r="105" spans="1:1" ht="14.25">
      <c r="A105" s="42"/>
    </row>
    <row r="106" spans="1:1" ht="14.25">
      <c r="A106" s="42"/>
    </row>
    <row r="107" spans="1:1" ht="14.25">
      <c r="A107" s="42"/>
    </row>
    <row r="108" spans="1:1" ht="14.25">
      <c r="A108" s="42"/>
    </row>
    <row r="109" spans="1:1" ht="14.25">
      <c r="A109" s="42"/>
    </row>
    <row r="110" spans="1:1" ht="14.25">
      <c r="A110" s="42"/>
    </row>
    <row r="111" spans="1:1" ht="14.25">
      <c r="A111" s="42"/>
    </row>
    <row r="112" spans="1:1" ht="14.25">
      <c r="A112" s="42"/>
    </row>
    <row r="113" spans="1:1" ht="14.25">
      <c r="A113" s="42"/>
    </row>
    <row r="114" spans="1:1" ht="14.25">
      <c r="A114" s="42"/>
    </row>
    <row r="115" spans="1:1" ht="14.25">
      <c r="A115" s="42"/>
    </row>
    <row r="116" spans="1:1" ht="14.25">
      <c r="A116" s="42"/>
    </row>
    <row r="117" spans="1:1" ht="14.25">
      <c r="A117" s="42"/>
    </row>
    <row r="118" spans="1:1" ht="14.25">
      <c r="A118" s="42"/>
    </row>
    <row r="119" spans="1:1" ht="14.25">
      <c r="A119" s="42"/>
    </row>
    <row r="120" spans="1:1" ht="14.25">
      <c r="A120" s="42"/>
    </row>
    <row r="121" spans="1:1" ht="14.25">
      <c r="A121" s="42"/>
    </row>
    <row r="122" spans="1:1" ht="14.25">
      <c r="A122" s="42"/>
    </row>
    <row r="123" spans="1:1" ht="14.25">
      <c r="A123" s="42"/>
    </row>
    <row r="124" spans="1:1" ht="14.25">
      <c r="A124" s="42"/>
    </row>
    <row r="125" spans="1:1" ht="14.25">
      <c r="A125" s="42"/>
    </row>
    <row r="126" spans="1:1" ht="14.25">
      <c r="A126" s="42"/>
    </row>
    <row r="127" spans="1:1" ht="14.25">
      <c r="A127" s="42"/>
    </row>
    <row r="128" spans="1:1" ht="14.25">
      <c r="A128" s="42"/>
    </row>
    <row r="129" spans="1:1" ht="14.25">
      <c r="A129" s="42"/>
    </row>
    <row r="130" spans="1:1" ht="14.25">
      <c r="A130" s="42"/>
    </row>
    <row r="131" spans="1:1" ht="14.25">
      <c r="A131" s="42"/>
    </row>
    <row r="132" spans="1:1" ht="14.25">
      <c r="A132" s="42"/>
    </row>
    <row r="133" spans="1:1" ht="14.25">
      <c r="A133" s="42"/>
    </row>
    <row r="134" spans="1:1" ht="14.25">
      <c r="A134" s="42"/>
    </row>
    <row r="135" spans="1:1" ht="14.25">
      <c r="A135" s="42"/>
    </row>
    <row r="136" spans="1:1" ht="14.25">
      <c r="A136" s="42"/>
    </row>
    <row r="137" spans="1:1" ht="14.25">
      <c r="A137" s="42"/>
    </row>
    <row r="138" spans="1:1" ht="14.25">
      <c r="A138" s="42"/>
    </row>
    <row r="139" spans="1:1" ht="14.25">
      <c r="A139" s="42"/>
    </row>
    <row r="140" spans="1:1" ht="14.25">
      <c r="A140" s="42"/>
    </row>
    <row r="141" spans="1:1" ht="14.25">
      <c r="A141" s="42"/>
    </row>
    <row r="142" spans="1:1" ht="14.25">
      <c r="A142" s="42"/>
    </row>
    <row r="143" spans="1:1" ht="14.25">
      <c r="A143" s="42"/>
    </row>
    <row r="144" spans="1:1" ht="14.25">
      <c r="A144" s="42"/>
    </row>
    <row r="145" spans="1:1" ht="14.25">
      <c r="A145" s="42"/>
    </row>
    <row r="146" spans="1:1" ht="14.25">
      <c r="A146" s="42"/>
    </row>
    <row r="147" spans="1:1" ht="14.25">
      <c r="A147" s="42"/>
    </row>
    <row r="148" spans="1:1" ht="14.25">
      <c r="A148" s="42"/>
    </row>
    <row r="149" spans="1:1" ht="14.25">
      <c r="A149" s="42"/>
    </row>
    <row r="150" spans="1:1" ht="14.25">
      <c r="A150" s="42"/>
    </row>
    <row r="151" spans="1:1" ht="14.25">
      <c r="A151" s="42"/>
    </row>
    <row r="152" spans="1:1" ht="14.25">
      <c r="A152" s="42"/>
    </row>
    <row r="153" spans="1:1" ht="14.25">
      <c r="A153" s="42"/>
    </row>
    <row r="154" spans="1:1" ht="14.25">
      <c r="A154" s="42"/>
    </row>
    <row r="155" spans="1:1" ht="14.25">
      <c r="A155" s="42"/>
    </row>
    <row r="156" spans="1:1" ht="14.25">
      <c r="A156" s="42"/>
    </row>
    <row r="157" spans="1:1" ht="14.25">
      <c r="A157" s="42"/>
    </row>
    <row r="158" spans="1:1" ht="14.25">
      <c r="A158" s="42"/>
    </row>
    <row r="159" spans="1:1" ht="14.25">
      <c r="A159" s="42"/>
    </row>
    <row r="160" spans="1:1" ht="14.25">
      <c r="A160" s="42"/>
    </row>
    <row r="161" spans="1:1" ht="14.25">
      <c r="A161" s="42"/>
    </row>
    <row r="162" spans="1:1" ht="14.25">
      <c r="A162" s="42"/>
    </row>
    <row r="163" spans="1:1" ht="14.25">
      <c r="A163" s="42"/>
    </row>
    <row r="164" spans="1:1" ht="14.25">
      <c r="A164" s="42"/>
    </row>
    <row r="165" spans="1:1" ht="14.25">
      <c r="A165" s="42"/>
    </row>
    <row r="166" spans="1:1" ht="14.25">
      <c r="A166" s="42"/>
    </row>
    <row r="167" spans="1:1" ht="14.25">
      <c r="A167" s="42"/>
    </row>
    <row r="168" spans="1:1" ht="14.25">
      <c r="A168" s="42"/>
    </row>
    <row r="169" spans="1:1" ht="14.25">
      <c r="A169" s="42"/>
    </row>
    <row r="170" spans="1:1" ht="14.25">
      <c r="A170" s="42"/>
    </row>
    <row r="171" spans="1:1" ht="14.25">
      <c r="A171" s="42"/>
    </row>
    <row r="172" spans="1:1" ht="14.25">
      <c r="A172" s="42"/>
    </row>
    <row r="173" spans="1:1" ht="14.25">
      <c r="A173" s="42"/>
    </row>
    <row r="174" spans="1:1" ht="14.25">
      <c r="A174" s="42"/>
    </row>
    <row r="175" spans="1:1" ht="14.25">
      <c r="A175" s="42"/>
    </row>
    <row r="176" spans="1:1" ht="14.25">
      <c r="A176" s="42"/>
    </row>
    <row r="177" spans="1:1" ht="14.25">
      <c r="A177" s="42"/>
    </row>
    <row r="178" spans="1:1" ht="14.25">
      <c r="A178" s="42"/>
    </row>
    <row r="179" spans="1:1" ht="14.25">
      <c r="A179" s="42"/>
    </row>
    <row r="180" spans="1:1" ht="14.25">
      <c r="A180" s="42"/>
    </row>
    <row r="181" spans="1:1" ht="14.25">
      <c r="A181" s="42"/>
    </row>
    <row r="182" spans="1:1" ht="14.25">
      <c r="A182" s="42"/>
    </row>
    <row r="183" spans="1:1" ht="14.25">
      <c r="A183" s="42"/>
    </row>
    <row r="184" spans="1:1" ht="14.25">
      <c r="A184" s="42"/>
    </row>
    <row r="185" spans="1:1" ht="14.25">
      <c r="A185" s="42"/>
    </row>
    <row r="186" spans="1:1" ht="14.25">
      <c r="A186" s="42"/>
    </row>
    <row r="187" spans="1:1" ht="14.25">
      <c r="A187" s="42"/>
    </row>
    <row r="188" spans="1:1" ht="14.25">
      <c r="A188" s="42"/>
    </row>
    <row r="189" spans="1:1" ht="14.25">
      <c r="A189" s="42"/>
    </row>
    <row r="190" spans="1:1" ht="14.25">
      <c r="A190" s="42"/>
    </row>
    <row r="191" spans="1:1" ht="14.25">
      <c r="A191" s="42"/>
    </row>
    <row r="192" spans="1:1" ht="14.25">
      <c r="A192" s="42"/>
    </row>
    <row r="193" spans="1:1" ht="14.25">
      <c r="A193" s="42"/>
    </row>
    <row r="194" spans="1:1" ht="14.25">
      <c r="A194" s="42"/>
    </row>
    <row r="195" spans="1:1" ht="14.25">
      <c r="A195" s="42"/>
    </row>
    <row r="196" spans="1:1" ht="14.25">
      <c r="A196" s="42"/>
    </row>
    <row r="197" spans="1:1" ht="14.25">
      <c r="A197" s="42"/>
    </row>
    <row r="198" spans="1:1" ht="14.25">
      <c r="A198" s="42"/>
    </row>
    <row r="199" spans="1:1" ht="14.25">
      <c r="A199" s="42"/>
    </row>
    <row r="200" spans="1:1" ht="14.25">
      <c r="A200" s="42"/>
    </row>
    <row r="201" spans="1:1" ht="14.25">
      <c r="A201" s="42"/>
    </row>
    <row r="202" spans="1:1" ht="14.25">
      <c r="A202" s="42"/>
    </row>
    <row r="203" spans="1:1" ht="14.25">
      <c r="A203" s="42"/>
    </row>
    <row r="204" spans="1:1" ht="14.25">
      <c r="A204" s="42"/>
    </row>
    <row r="205" spans="1:1" ht="14.25">
      <c r="A205" s="42"/>
    </row>
    <row r="206" spans="1:1" ht="14.25">
      <c r="A206" s="42"/>
    </row>
    <row r="207" spans="1:1" ht="14.25">
      <c r="A207" s="42"/>
    </row>
    <row r="208" spans="1:1" ht="14.25">
      <c r="A208" s="42"/>
    </row>
    <row r="209" spans="1:1" ht="14.25">
      <c r="A209" s="42"/>
    </row>
    <row r="210" spans="1:1" ht="14.25">
      <c r="A210" s="42"/>
    </row>
    <row r="211" spans="1:1" ht="14.25">
      <c r="A211" s="42"/>
    </row>
    <row r="212" spans="1:1" ht="14.25">
      <c r="A212" s="42"/>
    </row>
    <row r="213" spans="1:1" ht="14.25">
      <c r="A213" s="42"/>
    </row>
    <row r="214" spans="1:1" ht="14.25">
      <c r="A214" s="42"/>
    </row>
    <row r="215" spans="1:1" ht="14.25">
      <c r="A215" s="42"/>
    </row>
    <row r="216" spans="1:1" ht="14.25">
      <c r="A216" s="42"/>
    </row>
    <row r="217" spans="1:1" ht="14.25">
      <c r="A217" s="42"/>
    </row>
    <row r="218" spans="1:1" ht="14.25">
      <c r="A218" s="42"/>
    </row>
    <row r="219" spans="1:1" ht="14.25">
      <c r="A219" s="42"/>
    </row>
    <row r="220" spans="1:1" ht="14.25">
      <c r="A220" s="42"/>
    </row>
    <row r="221" spans="1:1" ht="14.25">
      <c r="A221" s="42"/>
    </row>
    <row r="222" spans="1:1" ht="14.25">
      <c r="A222" s="42"/>
    </row>
    <row r="223" spans="1:1" ht="14.25">
      <c r="A223" s="42"/>
    </row>
    <row r="224" spans="1:1" ht="14.25">
      <c r="A224" s="42"/>
    </row>
    <row r="225" spans="1:1" ht="14.25">
      <c r="A225" s="42"/>
    </row>
    <row r="226" spans="1:1" ht="14.25">
      <c r="A226" s="42"/>
    </row>
    <row r="227" spans="1:1" ht="14.25">
      <c r="A227" s="42"/>
    </row>
    <row r="228" spans="1:1" ht="14.25">
      <c r="A228" s="42"/>
    </row>
    <row r="229" spans="1:1" ht="14.25">
      <c r="A229" s="42"/>
    </row>
    <row r="230" spans="1:1" ht="14.25">
      <c r="A230" s="42"/>
    </row>
    <row r="231" spans="1:1" ht="14.25">
      <c r="A231" s="42"/>
    </row>
    <row r="232" spans="1:1" ht="14.25">
      <c r="A232" s="42"/>
    </row>
    <row r="233" spans="1:1" ht="14.25">
      <c r="A233" s="42"/>
    </row>
    <row r="234" spans="1:1" ht="14.25">
      <c r="A234" s="42"/>
    </row>
    <row r="235" spans="1:1" ht="14.25">
      <c r="A235" s="42"/>
    </row>
    <row r="236" spans="1:1" ht="14.25">
      <c r="A236" s="42"/>
    </row>
    <row r="237" spans="1:1" ht="14.25">
      <c r="A237" s="42"/>
    </row>
    <row r="238" spans="1:1" ht="14.25">
      <c r="A238" s="42"/>
    </row>
    <row r="239" spans="1:1" ht="14.25">
      <c r="A239" s="42"/>
    </row>
    <row r="240" spans="1:1" ht="14.25">
      <c r="A240" s="42"/>
    </row>
    <row r="241" spans="1:1" ht="14.25">
      <c r="A241" s="42"/>
    </row>
    <row r="242" spans="1:1" ht="14.25">
      <c r="A242" s="42"/>
    </row>
    <row r="243" spans="1:1" ht="14.25">
      <c r="A243" s="42"/>
    </row>
    <row r="244" spans="1:1" ht="14.25">
      <c r="A244" s="42"/>
    </row>
    <row r="245" spans="1:1" ht="14.25">
      <c r="A245" s="42"/>
    </row>
    <row r="246" spans="1:1" ht="14.25">
      <c r="A246" s="42"/>
    </row>
    <row r="247" spans="1:1" ht="14.25">
      <c r="A247" s="42"/>
    </row>
    <row r="248" spans="1:1" ht="14.25">
      <c r="A248" s="42"/>
    </row>
    <row r="249" spans="1:1" ht="14.25">
      <c r="A249" s="42"/>
    </row>
    <row r="250" spans="1:1" ht="14.25">
      <c r="A250" s="42"/>
    </row>
    <row r="251" spans="1:1" ht="14.25">
      <c r="A251" s="42"/>
    </row>
    <row r="252" spans="1:1" ht="14.25">
      <c r="A252" s="42"/>
    </row>
    <row r="253" spans="1:1" ht="14.25">
      <c r="A253" s="42"/>
    </row>
    <row r="254" spans="1:1" ht="14.25">
      <c r="A254" s="42"/>
    </row>
    <row r="255" spans="1:1" ht="14.25">
      <c r="A255" s="42"/>
    </row>
    <row r="256" spans="1:1" ht="14.25">
      <c r="A256" s="42"/>
    </row>
    <row r="257" spans="1:1" ht="14.25">
      <c r="A257" s="42"/>
    </row>
    <row r="258" spans="1:1" ht="14.25">
      <c r="A258" s="42"/>
    </row>
    <row r="259" spans="1:1" ht="14.25">
      <c r="A259" s="42"/>
    </row>
    <row r="260" spans="1:1" ht="14.25">
      <c r="A260" s="42"/>
    </row>
    <row r="261" spans="1:1" ht="14.25">
      <c r="A261" s="42"/>
    </row>
    <row r="262" spans="1:1" ht="14.25">
      <c r="A262" s="42"/>
    </row>
    <row r="263" spans="1:1" ht="14.25">
      <c r="A263" s="42"/>
    </row>
    <row r="264" spans="1:1" ht="14.25">
      <c r="A264" s="42"/>
    </row>
    <row r="265" spans="1:1" ht="14.25">
      <c r="A265" s="42"/>
    </row>
    <row r="266" spans="1:1" ht="14.25">
      <c r="A266" s="42"/>
    </row>
    <row r="267" spans="1:1" ht="14.25">
      <c r="A267" s="42"/>
    </row>
    <row r="268" spans="1:1" ht="14.25">
      <c r="A268" s="42"/>
    </row>
    <row r="269" spans="1:1" ht="14.25">
      <c r="A269" s="42"/>
    </row>
    <row r="270" spans="1:1" ht="14.25">
      <c r="A270" s="42"/>
    </row>
    <row r="271" spans="1:1" ht="14.25">
      <c r="A271" s="42"/>
    </row>
    <row r="272" spans="1:1" ht="14.25">
      <c r="A272" s="42"/>
    </row>
    <row r="273" spans="1:1" ht="14.25">
      <c r="A273" s="42"/>
    </row>
    <row r="274" spans="1:1" ht="14.25">
      <c r="A274" s="42"/>
    </row>
    <row r="275" spans="1:1" ht="14.25">
      <c r="A275" s="42"/>
    </row>
    <row r="276" spans="1:1" ht="14.25">
      <c r="A276" s="42"/>
    </row>
    <row r="277" spans="1:1" ht="14.25">
      <c r="A277" s="42"/>
    </row>
    <row r="278" spans="1:1" ht="14.25">
      <c r="A278" s="42"/>
    </row>
    <row r="279" spans="1:1" ht="14.25">
      <c r="A279" s="42"/>
    </row>
    <row r="280" spans="1:1" ht="14.25">
      <c r="A280" s="42"/>
    </row>
    <row r="281" spans="1:1" ht="14.25">
      <c r="A281" s="42"/>
    </row>
    <row r="282" spans="1:1" ht="14.25">
      <c r="A282" s="42"/>
    </row>
    <row r="283" spans="1:1" ht="14.25">
      <c r="A283" s="42"/>
    </row>
    <row r="284" spans="1:1" ht="14.25">
      <c r="A284" s="42"/>
    </row>
    <row r="285" spans="1:1" ht="14.25">
      <c r="A285" s="42"/>
    </row>
    <row r="286" spans="1:1" ht="14.25">
      <c r="A286" s="42"/>
    </row>
    <row r="287" spans="1:1" ht="14.25">
      <c r="A287" s="42"/>
    </row>
    <row r="288" spans="1:1" ht="14.25">
      <c r="A288" s="42"/>
    </row>
    <row r="289" spans="1:1" ht="14.25">
      <c r="A289" s="42"/>
    </row>
    <row r="290" spans="1:1" ht="14.25">
      <c r="A290" s="42"/>
    </row>
    <row r="291" spans="1:1" ht="14.25">
      <c r="A291" s="42"/>
    </row>
    <row r="292" spans="1:1" ht="14.25">
      <c r="A292" s="42"/>
    </row>
    <row r="293" spans="1:1" ht="14.25">
      <c r="A293" s="42"/>
    </row>
    <row r="294" spans="1:1" ht="14.25">
      <c r="A294" s="42"/>
    </row>
    <row r="295" spans="1:1" ht="14.25">
      <c r="A295" s="42"/>
    </row>
    <row r="296" spans="1:1" ht="14.25">
      <c r="A296" s="42"/>
    </row>
    <row r="297" spans="1:1" ht="14.25">
      <c r="A297" s="42"/>
    </row>
    <row r="298" spans="1:1" ht="14.25">
      <c r="A298" s="42"/>
    </row>
    <row r="299" spans="1:1" ht="14.25">
      <c r="A299" s="42"/>
    </row>
    <row r="300" spans="1:1" ht="14.25">
      <c r="A300" s="42"/>
    </row>
    <row r="301" spans="1:1" ht="14.25">
      <c r="A301" s="42"/>
    </row>
    <row r="302" spans="1:1" ht="14.25">
      <c r="A302" s="42"/>
    </row>
    <row r="303" spans="1:1" ht="14.25">
      <c r="A303" s="42"/>
    </row>
    <row r="304" spans="1:1" ht="14.25">
      <c r="A304" s="42"/>
    </row>
    <row r="305" spans="1:1" ht="14.25">
      <c r="A305" s="42"/>
    </row>
    <row r="306" spans="1:1" ht="14.25">
      <c r="A306" s="42"/>
    </row>
    <row r="307" spans="1:1" ht="14.25">
      <c r="A307" s="42"/>
    </row>
    <row r="308" spans="1:1" ht="14.25">
      <c r="A308" s="42"/>
    </row>
    <row r="309" spans="1:1" ht="14.25">
      <c r="A309" s="42"/>
    </row>
    <row r="310" spans="1:1" ht="14.25">
      <c r="A310" s="42"/>
    </row>
    <row r="311" spans="1:1" ht="14.25">
      <c r="A311" s="42"/>
    </row>
    <row r="312" spans="1:1" ht="14.25">
      <c r="A312" s="42"/>
    </row>
    <row r="313" spans="1:1" ht="14.25">
      <c r="A313" s="42"/>
    </row>
    <row r="314" spans="1:1" ht="14.25">
      <c r="A314" s="42"/>
    </row>
    <row r="315" spans="1:1" ht="14.25">
      <c r="A315" s="42"/>
    </row>
    <row r="316" spans="1:1" ht="14.25">
      <c r="A316" s="42"/>
    </row>
    <row r="317" spans="1:1" ht="14.25">
      <c r="A317" s="42"/>
    </row>
    <row r="318" spans="1:1" ht="14.25">
      <c r="A318" s="42"/>
    </row>
    <row r="319" spans="1:1" ht="14.25">
      <c r="A319" s="42"/>
    </row>
    <row r="320" spans="1:1" ht="14.25">
      <c r="A320" s="42"/>
    </row>
    <row r="321" spans="1:1" ht="14.25">
      <c r="A321" s="42"/>
    </row>
    <row r="322" spans="1:1" ht="14.25">
      <c r="A322" s="42"/>
    </row>
    <row r="323" spans="1:1" ht="14.25">
      <c r="A323" s="42"/>
    </row>
    <row r="324" spans="1:1" ht="14.25">
      <c r="A324" s="42"/>
    </row>
    <row r="325" spans="1:1" ht="14.25">
      <c r="A325" s="42"/>
    </row>
    <row r="326" spans="1:1" ht="14.25">
      <c r="A326" s="42"/>
    </row>
    <row r="327" spans="1:1" ht="14.25">
      <c r="A327" s="42"/>
    </row>
    <row r="328" spans="1:1" ht="14.25">
      <c r="A328" s="42"/>
    </row>
    <row r="329" spans="1:1" ht="14.25">
      <c r="A329" s="42"/>
    </row>
    <row r="330" spans="1:1" ht="14.25">
      <c r="A330" s="42"/>
    </row>
    <row r="331" spans="1:1" ht="14.25">
      <c r="A331" s="42"/>
    </row>
    <row r="332" spans="1:1" ht="14.25">
      <c r="A332" s="42"/>
    </row>
    <row r="333" spans="1:1" ht="14.25">
      <c r="A333" s="42"/>
    </row>
    <row r="334" spans="1:1" ht="14.25">
      <c r="A334" s="42"/>
    </row>
    <row r="335" spans="1:1" ht="14.25">
      <c r="A335" s="42"/>
    </row>
    <row r="336" spans="1:1" ht="14.25">
      <c r="A336" s="42"/>
    </row>
    <row r="337" spans="1:1" ht="14.25">
      <c r="A337" s="42"/>
    </row>
    <row r="338" spans="1:1" ht="14.25">
      <c r="A338" s="42"/>
    </row>
    <row r="339" spans="1:1" ht="14.25">
      <c r="A339" s="42"/>
    </row>
    <row r="340" spans="1:1" ht="14.25">
      <c r="A340" s="42"/>
    </row>
    <row r="341" spans="1:1" ht="14.25">
      <c r="A341" s="42"/>
    </row>
    <row r="342" spans="1:1" ht="14.25">
      <c r="A342" s="42"/>
    </row>
    <row r="343" spans="1:1" ht="14.25">
      <c r="A343" s="42"/>
    </row>
    <row r="344" spans="1:1" ht="14.25">
      <c r="A344" s="42"/>
    </row>
    <row r="345" spans="1:1" ht="14.25">
      <c r="A345" s="42"/>
    </row>
    <row r="346" spans="1:1" ht="14.25">
      <c r="A346" s="42"/>
    </row>
    <row r="347" spans="1:1" ht="14.25">
      <c r="A347" s="42"/>
    </row>
    <row r="348" spans="1:1" ht="14.25">
      <c r="A348" s="42"/>
    </row>
    <row r="349" spans="1:1" ht="14.25">
      <c r="A349" s="42"/>
    </row>
    <row r="350" spans="1:1" ht="14.25">
      <c r="A350" s="42"/>
    </row>
    <row r="351" spans="1:1" ht="14.25">
      <c r="A351" s="42"/>
    </row>
    <row r="352" spans="1:1" ht="14.25">
      <c r="A352" s="42"/>
    </row>
    <row r="353" spans="1:1" ht="14.25">
      <c r="A353" s="42"/>
    </row>
    <row r="354" spans="1:1" ht="14.25">
      <c r="A354" s="42"/>
    </row>
    <row r="355" spans="1:1" ht="14.25">
      <c r="A355" s="42"/>
    </row>
    <row r="356" spans="1:1" ht="14.25">
      <c r="A356" s="42"/>
    </row>
    <row r="357" spans="1:1" ht="14.25">
      <c r="A357" s="42"/>
    </row>
    <row r="358" spans="1:1" ht="14.25">
      <c r="A358" s="42"/>
    </row>
    <row r="359" spans="1:1" ht="14.25">
      <c r="A359" s="42"/>
    </row>
    <row r="360" spans="1:1" ht="14.25">
      <c r="A360" s="42"/>
    </row>
    <row r="361" spans="1:1" ht="14.25">
      <c r="A361" s="42"/>
    </row>
    <row r="362" spans="1:1" ht="14.25">
      <c r="A362" s="42"/>
    </row>
    <row r="363" spans="1:1" ht="14.25">
      <c r="A363" s="42"/>
    </row>
    <row r="364" spans="1:1" ht="14.25">
      <c r="A364" s="42"/>
    </row>
    <row r="365" spans="1:1" ht="14.25">
      <c r="A365" s="42"/>
    </row>
    <row r="366" spans="1:1" ht="14.25">
      <c r="A366" s="42"/>
    </row>
    <row r="367" spans="1:1" ht="14.25">
      <c r="A367" s="42"/>
    </row>
    <row r="368" spans="1:1" ht="14.25">
      <c r="A368" s="42"/>
    </row>
    <row r="369" spans="1:1" ht="14.25">
      <c r="A369" s="42"/>
    </row>
    <row r="370" spans="1:1" ht="14.25">
      <c r="A370" s="42"/>
    </row>
    <row r="371" spans="1:1" ht="14.25">
      <c r="A371" s="42"/>
    </row>
    <row r="372" spans="1:1" ht="14.25">
      <c r="A372" s="42"/>
    </row>
    <row r="373" spans="1:1" ht="14.25">
      <c r="A373" s="42"/>
    </row>
    <row r="374" spans="1:1" ht="14.25">
      <c r="A374" s="42"/>
    </row>
    <row r="375" spans="1:1" ht="14.25">
      <c r="A375" s="42"/>
    </row>
    <row r="376" spans="1:1" ht="14.25">
      <c r="A376" s="42"/>
    </row>
    <row r="377" spans="1:1" ht="14.25">
      <c r="A377" s="42"/>
    </row>
    <row r="378" spans="1:1" ht="14.25">
      <c r="A378" s="42"/>
    </row>
    <row r="379" spans="1:1" ht="14.25">
      <c r="A379" s="42"/>
    </row>
    <row r="380" spans="1:1" ht="14.25">
      <c r="A380" s="42"/>
    </row>
    <row r="381" spans="1:1" ht="14.25">
      <c r="A381" s="42"/>
    </row>
    <row r="382" spans="1:1" ht="14.25">
      <c r="A382" s="42"/>
    </row>
    <row r="383" spans="1:1" ht="14.25">
      <c r="A383" s="42"/>
    </row>
    <row r="384" spans="1:1" ht="14.25">
      <c r="A384" s="42"/>
    </row>
    <row r="385" spans="1:1" ht="14.25">
      <c r="A385" s="42"/>
    </row>
    <row r="386" spans="1:1" ht="14.25">
      <c r="A386" s="42"/>
    </row>
    <row r="387" spans="1:1" ht="14.25">
      <c r="A387" s="42"/>
    </row>
    <row r="388" spans="1:1" ht="14.25">
      <c r="A388" s="42"/>
    </row>
    <row r="389" spans="1:1" ht="14.25">
      <c r="A389" s="42"/>
    </row>
    <row r="390" spans="1:1" ht="14.25">
      <c r="A390" s="42"/>
    </row>
    <row r="391" spans="1:1" ht="14.25">
      <c r="A391" s="42"/>
    </row>
    <row r="392" spans="1:1" ht="14.25">
      <c r="A392" s="42"/>
    </row>
    <row r="393" spans="1:1" ht="14.25">
      <c r="A393" s="42"/>
    </row>
    <row r="394" spans="1:1" ht="14.25">
      <c r="A394" s="42"/>
    </row>
    <row r="395" spans="1:1" ht="14.25">
      <c r="A395" s="42"/>
    </row>
    <row r="396" spans="1:1" ht="14.25">
      <c r="A396" s="42"/>
    </row>
    <row r="397" spans="1:1" ht="14.25">
      <c r="A397" s="42"/>
    </row>
    <row r="398" spans="1:1" ht="14.25">
      <c r="A398" s="42"/>
    </row>
    <row r="399" spans="1:1" ht="14.25">
      <c r="A399" s="42"/>
    </row>
    <row r="400" spans="1:1" ht="14.25">
      <c r="A400" s="42"/>
    </row>
    <row r="401" spans="1:1" ht="14.25">
      <c r="A401" s="42"/>
    </row>
    <row r="402" spans="1:1" ht="14.25">
      <c r="A402" s="42"/>
    </row>
    <row r="403" spans="1:1" ht="14.25">
      <c r="A403" s="42"/>
    </row>
    <row r="404" spans="1:1" ht="14.25">
      <c r="A404" s="42"/>
    </row>
    <row r="405" spans="1:1" ht="14.25">
      <c r="A405" s="42"/>
    </row>
    <row r="406" spans="1:1" ht="14.25">
      <c r="A406" s="42"/>
    </row>
    <row r="407" spans="1:1" ht="14.25">
      <c r="A407" s="42"/>
    </row>
    <row r="408" spans="1:1" ht="14.25">
      <c r="A408" s="42"/>
    </row>
    <row r="409" spans="1:1" ht="14.25">
      <c r="A409" s="42"/>
    </row>
    <row r="410" spans="1:1" ht="14.25">
      <c r="A410" s="42"/>
    </row>
    <row r="411" spans="1:1" ht="14.25">
      <c r="A411" s="42"/>
    </row>
    <row r="412" spans="1:1" ht="14.25">
      <c r="A412" s="42"/>
    </row>
    <row r="413" spans="1:1" ht="14.25">
      <c r="A413" s="42"/>
    </row>
    <row r="414" spans="1:1" ht="14.25">
      <c r="A414" s="42"/>
    </row>
    <row r="415" spans="1:1" ht="14.25">
      <c r="A415" s="42"/>
    </row>
    <row r="416" spans="1:1" ht="14.25">
      <c r="A416" s="42"/>
    </row>
    <row r="417" spans="1:1" ht="14.25">
      <c r="A417" s="42"/>
    </row>
    <row r="418" spans="1:1" ht="14.25">
      <c r="A418" s="42"/>
    </row>
    <row r="419" spans="1:1" ht="14.25">
      <c r="A419" s="42"/>
    </row>
    <row r="420" spans="1:1" ht="14.25">
      <c r="A420" s="42"/>
    </row>
    <row r="421" spans="1:1" ht="14.25">
      <c r="A421" s="42"/>
    </row>
    <row r="422" spans="1:1" ht="14.25">
      <c r="A422" s="42"/>
    </row>
    <row r="423" spans="1:1" ht="14.25">
      <c r="A423" s="42"/>
    </row>
    <row r="424" spans="1:1" ht="14.25">
      <c r="A424" s="42"/>
    </row>
    <row r="425" spans="1:1" ht="14.25">
      <c r="A425" s="42"/>
    </row>
    <row r="426" spans="1:1" ht="14.25">
      <c r="A426" s="42"/>
    </row>
    <row r="427" spans="1:1" ht="14.25">
      <c r="A427" s="42"/>
    </row>
    <row r="428" spans="1:1" ht="14.25">
      <c r="A428" s="42"/>
    </row>
    <row r="429" spans="1:1" ht="14.25">
      <c r="A429" s="42"/>
    </row>
    <row r="430" spans="1:1" ht="14.25">
      <c r="A430" s="42"/>
    </row>
    <row r="431" spans="1:1" ht="14.25">
      <c r="A431" s="42"/>
    </row>
    <row r="432" spans="1:1" ht="14.25">
      <c r="A432" s="42"/>
    </row>
    <row r="433" spans="1:1" ht="14.25">
      <c r="A433" s="42"/>
    </row>
    <row r="434" spans="1:1" ht="14.25">
      <c r="A434" s="42"/>
    </row>
    <row r="435" spans="1:1" ht="14.25">
      <c r="A435" s="42"/>
    </row>
    <row r="436" spans="1:1" ht="14.25">
      <c r="A436" s="42"/>
    </row>
    <row r="437" spans="1:1" ht="14.25">
      <c r="A437" s="42"/>
    </row>
    <row r="438" spans="1:1" ht="14.25">
      <c r="A438" s="42"/>
    </row>
    <row r="439" spans="1:1" ht="14.25">
      <c r="A439" s="42"/>
    </row>
    <row r="440" spans="1:1" ht="14.25">
      <c r="A440" s="42"/>
    </row>
    <row r="441" spans="1:1" ht="14.25">
      <c r="A441" s="42"/>
    </row>
    <row r="442" spans="1:1" ht="14.25">
      <c r="A442" s="42"/>
    </row>
    <row r="443" spans="1:1" ht="14.25">
      <c r="A443" s="42"/>
    </row>
    <row r="444" spans="1:1" ht="14.25">
      <c r="A444" s="42"/>
    </row>
    <row r="445" spans="1:1" ht="14.25">
      <c r="A445" s="42"/>
    </row>
    <row r="446" spans="1:1" ht="14.25">
      <c r="A446" s="42"/>
    </row>
    <row r="447" spans="1:1" ht="14.25">
      <c r="A447" s="42"/>
    </row>
    <row r="448" spans="1:1" ht="14.25">
      <c r="A448" s="42"/>
    </row>
    <row r="449" spans="1:1" ht="14.25">
      <c r="A449" s="42"/>
    </row>
    <row r="450" spans="1:1" ht="14.25">
      <c r="A450" s="42"/>
    </row>
    <row r="451" spans="1:1" ht="14.25">
      <c r="A451" s="42"/>
    </row>
    <row r="452" spans="1:1" ht="14.25">
      <c r="A452" s="42"/>
    </row>
    <row r="453" spans="1:1" ht="14.25">
      <c r="A453" s="42"/>
    </row>
    <row r="454" spans="1:1" ht="14.25">
      <c r="A454" s="42"/>
    </row>
    <row r="455" spans="1:1" ht="14.25">
      <c r="A455" s="42"/>
    </row>
    <row r="456" spans="1:1" ht="14.25">
      <c r="A456" s="42"/>
    </row>
    <row r="457" spans="1:1" ht="14.25">
      <c r="A457" s="42"/>
    </row>
    <row r="458" spans="1:1" ht="14.25">
      <c r="A458" s="42"/>
    </row>
    <row r="459" spans="1:1" ht="14.25">
      <c r="A459" s="42"/>
    </row>
    <row r="460" spans="1:1" ht="14.25">
      <c r="A460" s="42"/>
    </row>
    <row r="461" spans="1:1" ht="14.25">
      <c r="A461" s="42"/>
    </row>
    <row r="462" spans="1:1" ht="14.25">
      <c r="A462" s="42"/>
    </row>
    <row r="463" spans="1:1" ht="14.25">
      <c r="A463" s="42"/>
    </row>
    <row r="464" spans="1:1" ht="14.25">
      <c r="A464" s="42"/>
    </row>
    <row r="465" spans="1:1" ht="14.25">
      <c r="A465" s="42"/>
    </row>
    <row r="466" spans="1:1" ht="14.25">
      <c r="A466" s="42"/>
    </row>
    <row r="467" spans="1:1" ht="14.25">
      <c r="A467" s="42"/>
    </row>
    <row r="468" spans="1:1" ht="14.25">
      <c r="A468" s="42"/>
    </row>
    <row r="469" spans="1:1" ht="14.25">
      <c r="A469" s="42"/>
    </row>
    <row r="470" spans="1:1" ht="14.25">
      <c r="A470" s="42"/>
    </row>
    <row r="471" spans="1:1" ht="14.25">
      <c r="A471" s="42"/>
    </row>
    <row r="472" spans="1:1" ht="14.25">
      <c r="A472" s="42"/>
    </row>
    <row r="473" spans="1:1" ht="14.25">
      <c r="A473" s="42"/>
    </row>
    <row r="474" spans="1:1" ht="14.25">
      <c r="A474" s="42"/>
    </row>
    <row r="475" spans="1:1" ht="14.25">
      <c r="A475" s="42"/>
    </row>
    <row r="476" spans="1:1" ht="14.25">
      <c r="A476" s="42"/>
    </row>
    <row r="477" spans="1:1" ht="14.25">
      <c r="A477" s="42"/>
    </row>
    <row r="478" spans="1:1" ht="14.25">
      <c r="A478" s="42"/>
    </row>
    <row r="479" spans="1:1" ht="14.25">
      <c r="A479" s="42"/>
    </row>
    <row r="480" spans="1:1" ht="14.25">
      <c r="A480" s="42"/>
    </row>
    <row r="481" spans="1:1" ht="14.25">
      <c r="A481" s="42"/>
    </row>
    <row r="482" spans="1:1" ht="14.25">
      <c r="A482" s="42"/>
    </row>
    <row r="483" spans="1:1" ht="14.25">
      <c r="A483" s="42"/>
    </row>
    <row r="484" spans="1:1" ht="14.25">
      <c r="A484" s="42"/>
    </row>
    <row r="485" spans="1:1" ht="14.25">
      <c r="A485" s="42"/>
    </row>
    <row r="486" spans="1:1" ht="14.25">
      <c r="A486" s="42"/>
    </row>
    <row r="487" spans="1:1" ht="14.25">
      <c r="A487" s="42"/>
    </row>
    <row r="488" spans="1:1" ht="14.25">
      <c r="A488" s="42"/>
    </row>
    <row r="489" spans="1:1" ht="14.25">
      <c r="A489" s="42"/>
    </row>
    <row r="490" spans="1:1" ht="14.25">
      <c r="A490" s="42"/>
    </row>
    <row r="491" spans="1:1" ht="14.25">
      <c r="A491" s="42"/>
    </row>
    <row r="492" spans="1:1" ht="14.25">
      <c r="A492" s="42"/>
    </row>
    <row r="493" spans="1:1" ht="14.25">
      <c r="A493" s="42"/>
    </row>
    <row r="494" spans="1:1" ht="14.25">
      <c r="A494" s="42"/>
    </row>
    <row r="495" spans="1:1" ht="14.25">
      <c r="A495" s="42"/>
    </row>
    <row r="496" spans="1:1" ht="14.25">
      <c r="A496" s="42"/>
    </row>
    <row r="497" spans="1:1" ht="14.25">
      <c r="A497" s="42"/>
    </row>
    <row r="498" spans="1:1" ht="14.25">
      <c r="A498" s="42"/>
    </row>
    <row r="499" spans="1:1" ht="14.25">
      <c r="A499" s="42"/>
    </row>
    <row r="500" spans="1:1" ht="14.25">
      <c r="A500" s="42"/>
    </row>
    <row r="501" spans="1:1" ht="14.25">
      <c r="A501" s="42"/>
    </row>
    <row r="502" spans="1:1" ht="14.25">
      <c r="A502" s="42"/>
    </row>
    <row r="503" spans="1:1" ht="14.25">
      <c r="A503" s="42"/>
    </row>
    <row r="504" spans="1:1" ht="14.25">
      <c r="A504" s="42"/>
    </row>
    <row r="505" spans="1:1" ht="14.25">
      <c r="A505" s="42"/>
    </row>
    <row r="506" spans="1:1" ht="14.25">
      <c r="A506" s="42"/>
    </row>
    <row r="507" spans="1:1" ht="14.25">
      <c r="A507" s="42"/>
    </row>
    <row r="508" spans="1:1" ht="14.25">
      <c r="A508" s="42"/>
    </row>
    <row r="509" spans="1:1" ht="14.25">
      <c r="A509" s="42"/>
    </row>
    <row r="510" spans="1:1" ht="14.25">
      <c r="A510" s="42"/>
    </row>
    <row r="511" spans="1:1" ht="14.25">
      <c r="A511" s="42"/>
    </row>
    <row r="512" spans="1:1" ht="14.25">
      <c r="A512" s="42"/>
    </row>
    <row r="513" spans="1:1" ht="14.25">
      <c r="A513" s="42"/>
    </row>
    <row r="514" spans="1:1" ht="14.25">
      <c r="A514" s="42"/>
    </row>
    <row r="515" spans="1:1" ht="14.25">
      <c r="A515" s="42"/>
    </row>
    <row r="516" spans="1:1" ht="14.25">
      <c r="A516" s="42"/>
    </row>
    <row r="517" spans="1:1" ht="14.25">
      <c r="A517" s="42"/>
    </row>
    <row r="518" spans="1:1" ht="14.25">
      <c r="A518" s="42"/>
    </row>
    <row r="519" spans="1:1" ht="14.25">
      <c r="A519" s="42"/>
    </row>
    <row r="520" spans="1:1" ht="14.25">
      <c r="A520" s="42"/>
    </row>
    <row r="521" spans="1:1" ht="14.25">
      <c r="A521" s="42"/>
    </row>
    <row r="522" spans="1:1" ht="14.25">
      <c r="A522" s="42"/>
    </row>
    <row r="523" spans="1:1" ht="14.25">
      <c r="A523" s="42"/>
    </row>
    <row r="524" spans="1:1" ht="14.25">
      <c r="A524" s="42"/>
    </row>
    <row r="525" spans="1:1" ht="14.25">
      <c r="A525" s="42"/>
    </row>
    <row r="526" spans="1:1" ht="14.25">
      <c r="A526" s="42"/>
    </row>
    <row r="527" spans="1:1" ht="14.25">
      <c r="A527" s="42"/>
    </row>
    <row r="528" spans="1:1" ht="14.25">
      <c r="A528" s="42"/>
    </row>
    <row r="529" spans="1:1" ht="14.25">
      <c r="A529" s="42"/>
    </row>
    <row r="530" spans="1:1" ht="14.25">
      <c r="A530" s="42"/>
    </row>
    <row r="531" spans="1:1" ht="14.25">
      <c r="A531" s="42"/>
    </row>
    <row r="532" spans="1:1" ht="14.25">
      <c r="A532" s="42"/>
    </row>
    <row r="533" spans="1:1" ht="14.25">
      <c r="A533" s="42"/>
    </row>
    <row r="534" spans="1:1" ht="14.25">
      <c r="A534" s="42"/>
    </row>
    <row r="535" spans="1:1" ht="14.25">
      <c r="A535" s="42"/>
    </row>
    <row r="536" spans="1:1" ht="14.25">
      <c r="A536" s="42"/>
    </row>
    <row r="537" spans="1:1" ht="14.25">
      <c r="A537" s="42"/>
    </row>
    <row r="538" spans="1:1" ht="14.25">
      <c r="A538" s="42"/>
    </row>
    <row r="539" spans="1:1" ht="14.25">
      <c r="A539" s="42"/>
    </row>
    <row r="540" spans="1:1" ht="14.25">
      <c r="A540" s="42"/>
    </row>
    <row r="541" spans="1:1" ht="14.25">
      <c r="A541" s="42"/>
    </row>
    <row r="542" spans="1:1" ht="14.25">
      <c r="A542" s="42"/>
    </row>
    <row r="543" spans="1:1" ht="14.25">
      <c r="A543" s="42"/>
    </row>
    <row r="544" spans="1:1" ht="14.25">
      <c r="A544" s="42"/>
    </row>
    <row r="545" spans="1:1" ht="14.25">
      <c r="A545" s="42"/>
    </row>
    <row r="546" spans="1:1" ht="14.25">
      <c r="A546" s="42"/>
    </row>
    <row r="547" spans="1:1" ht="14.25">
      <c r="A547" s="42"/>
    </row>
    <row r="548" spans="1:1" ht="14.25">
      <c r="A548" s="42"/>
    </row>
    <row r="549" spans="1:1" ht="14.25">
      <c r="A549" s="42"/>
    </row>
    <row r="550" spans="1:1" ht="14.25">
      <c r="A550" s="42"/>
    </row>
    <row r="551" spans="1:1" ht="14.25">
      <c r="A551" s="42"/>
    </row>
    <row r="552" spans="1:1" ht="14.25">
      <c r="A552" s="42"/>
    </row>
    <row r="553" spans="1:1" ht="14.25">
      <c r="A553" s="42"/>
    </row>
    <row r="554" spans="1:1" ht="14.25">
      <c r="A554" s="42"/>
    </row>
    <row r="555" spans="1:1" ht="14.25">
      <c r="A555" s="42"/>
    </row>
    <row r="556" spans="1:1" ht="14.25">
      <c r="A556" s="42"/>
    </row>
    <row r="557" spans="1:1" ht="14.25">
      <c r="A557" s="42"/>
    </row>
    <row r="558" spans="1:1" ht="14.25">
      <c r="A558" s="42"/>
    </row>
    <row r="559" spans="1:1" ht="14.25">
      <c r="A559" s="42"/>
    </row>
    <row r="560" spans="1:1" ht="14.25">
      <c r="A560" s="42"/>
    </row>
    <row r="561" spans="1:1" ht="14.25">
      <c r="A561" s="42"/>
    </row>
    <row r="562" spans="1:1" ht="14.25">
      <c r="A562" s="42"/>
    </row>
    <row r="563" spans="1:1" ht="14.25">
      <c r="A563" s="42"/>
    </row>
    <row r="564" spans="1:1" ht="14.25">
      <c r="A564" s="42"/>
    </row>
    <row r="565" spans="1:1" ht="14.25">
      <c r="A565" s="42"/>
    </row>
    <row r="566" spans="1:1" ht="14.25">
      <c r="A566" s="42"/>
    </row>
    <row r="567" spans="1:1" ht="14.25">
      <c r="A567" s="42"/>
    </row>
    <row r="568" spans="1:1" ht="14.25">
      <c r="A568" s="42"/>
    </row>
    <row r="569" spans="1:1" ht="14.25">
      <c r="A569" s="42"/>
    </row>
    <row r="570" spans="1:1" ht="14.25">
      <c r="A570" s="42"/>
    </row>
    <row r="571" spans="1:1" ht="14.25">
      <c r="A571" s="42"/>
    </row>
    <row r="572" spans="1:1" ht="14.25">
      <c r="A572" s="42"/>
    </row>
    <row r="573" spans="1:1" ht="14.25">
      <c r="A573" s="42"/>
    </row>
    <row r="574" spans="1:1" ht="14.25">
      <c r="A574" s="42"/>
    </row>
    <row r="575" spans="1:1" ht="14.25">
      <c r="A575" s="42"/>
    </row>
    <row r="576" spans="1:1" ht="14.25">
      <c r="A576" s="42"/>
    </row>
    <row r="577" spans="1:1" ht="14.25">
      <c r="A577" s="42"/>
    </row>
    <row r="578" spans="1:1" ht="14.25">
      <c r="A578" s="42"/>
    </row>
    <row r="579" spans="1:1" ht="14.25">
      <c r="A579" s="42"/>
    </row>
    <row r="580" spans="1:1" ht="14.25">
      <c r="A580" s="42"/>
    </row>
    <row r="581" spans="1:1" ht="14.25">
      <c r="A581" s="42"/>
    </row>
    <row r="582" spans="1:1" ht="14.25">
      <c r="A582" s="42"/>
    </row>
    <row r="583" spans="1:1" ht="14.25">
      <c r="A583" s="42"/>
    </row>
    <row r="584" spans="1:1" ht="14.25">
      <c r="A584" s="42"/>
    </row>
    <row r="585" spans="1:1" ht="14.25">
      <c r="A585" s="42"/>
    </row>
    <row r="586" spans="1:1" ht="14.25">
      <c r="A586" s="42"/>
    </row>
    <row r="587" spans="1:1" ht="14.25">
      <c r="A587" s="42"/>
    </row>
    <row r="588" spans="1:1" ht="14.25">
      <c r="A588" s="42"/>
    </row>
    <row r="589" spans="1:1" ht="14.25">
      <c r="A589" s="42"/>
    </row>
    <row r="590" spans="1:1" ht="14.25">
      <c r="A590" s="42"/>
    </row>
    <row r="591" spans="1:1" ht="14.25">
      <c r="A591" s="42"/>
    </row>
    <row r="592" spans="1:1" ht="14.25">
      <c r="A592" s="42"/>
    </row>
    <row r="593" spans="1:1" ht="14.25">
      <c r="A593" s="42"/>
    </row>
    <row r="594" spans="1:1" ht="14.25">
      <c r="A594" s="42"/>
    </row>
    <row r="595" spans="1:1" ht="14.25">
      <c r="A595" s="42"/>
    </row>
    <row r="596" spans="1:1" ht="14.25">
      <c r="A596" s="42"/>
    </row>
    <row r="597" spans="1:1" ht="14.25">
      <c r="A597" s="42"/>
    </row>
    <row r="598" spans="1:1" ht="14.25">
      <c r="A598" s="42"/>
    </row>
    <row r="599" spans="1:1" ht="14.25">
      <c r="A599" s="42"/>
    </row>
    <row r="600" spans="1:1" ht="14.25">
      <c r="A600" s="42"/>
    </row>
    <row r="601" spans="1:1" ht="14.25">
      <c r="A601" s="42"/>
    </row>
    <row r="602" spans="1:1" ht="14.25">
      <c r="A602" s="42"/>
    </row>
    <row r="603" spans="1:1" ht="14.25">
      <c r="A603" s="42"/>
    </row>
    <row r="604" spans="1:1" ht="14.25">
      <c r="A604" s="42"/>
    </row>
    <row r="605" spans="1:1" ht="14.25">
      <c r="A605" s="42"/>
    </row>
    <row r="606" spans="1:1" ht="14.25">
      <c r="A606" s="42"/>
    </row>
    <row r="607" spans="1:1" ht="14.25">
      <c r="A607" s="42"/>
    </row>
    <row r="608" spans="1:1" ht="14.25">
      <c r="A608" s="42"/>
    </row>
    <row r="609" spans="1:1" ht="14.25">
      <c r="A609" s="42"/>
    </row>
    <row r="610" spans="1:1" ht="14.25">
      <c r="A610" s="42"/>
    </row>
    <row r="611" spans="1:1" ht="14.25">
      <c r="A611" s="42"/>
    </row>
    <row r="612" spans="1:1" ht="14.25">
      <c r="A612" s="42"/>
    </row>
    <row r="613" spans="1:1" ht="14.25">
      <c r="A613" s="42"/>
    </row>
    <row r="614" spans="1:1" ht="14.25">
      <c r="A614" s="42"/>
    </row>
    <row r="615" spans="1:1" ht="14.25">
      <c r="A615" s="42"/>
    </row>
    <row r="616" spans="1:1" ht="14.25">
      <c r="A616" s="42"/>
    </row>
    <row r="617" spans="1:1" ht="14.25">
      <c r="A617" s="42"/>
    </row>
    <row r="618" spans="1:1" ht="14.25">
      <c r="A618" s="42"/>
    </row>
    <row r="619" spans="1:1" ht="14.25">
      <c r="A619" s="42"/>
    </row>
    <row r="620" spans="1:1" ht="14.25">
      <c r="A620" s="42"/>
    </row>
    <row r="621" spans="1:1" ht="14.25">
      <c r="A621" s="42"/>
    </row>
    <row r="622" spans="1:1" ht="14.25">
      <c r="A622" s="42"/>
    </row>
    <row r="623" spans="1:1" ht="14.25">
      <c r="A623" s="42"/>
    </row>
    <row r="624" spans="1:1" ht="14.25">
      <c r="A624" s="42"/>
    </row>
    <row r="625" spans="1:1" ht="14.25">
      <c r="A625" s="42"/>
    </row>
    <row r="626" spans="1:1" ht="14.25">
      <c r="A626" s="42"/>
    </row>
    <row r="627" spans="1:1" ht="14.25">
      <c r="A627" s="42"/>
    </row>
    <row r="628" spans="1:1" ht="14.25">
      <c r="A628" s="42"/>
    </row>
    <row r="629" spans="1:1" ht="14.25">
      <c r="A629" s="42"/>
    </row>
    <row r="630" spans="1:1" ht="14.25">
      <c r="A630" s="42"/>
    </row>
    <row r="631" spans="1:1" ht="14.25">
      <c r="A631" s="42"/>
    </row>
    <row r="632" spans="1:1" ht="14.25">
      <c r="A632" s="42"/>
    </row>
    <row r="633" spans="1:1" ht="14.25">
      <c r="A633" s="42"/>
    </row>
    <row r="634" spans="1:1" ht="14.25">
      <c r="A634" s="42"/>
    </row>
    <row r="635" spans="1:1" ht="14.25">
      <c r="A635" s="42"/>
    </row>
    <row r="636" spans="1:1" ht="14.25">
      <c r="A636" s="42"/>
    </row>
    <row r="637" spans="1:1" ht="14.25">
      <c r="A637" s="42"/>
    </row>
    <row r="638" spans="1:1" ht="14.25">
      <c r="A638" s="42"/>
    </row>
    <row r="639" spans="1:1" ht="14.25">
      <c r="A639" s="42"/>
    </row>
    <row r="640" spans="1:1" ht="14.25">
      <c r="A640" s="42"/>
    </row>
    <row r="641" spans="1:1" ht="14.25">
      <c r="A641" s="42"/>
    </row>
    <row r="642" spans="1:1" ht="14.25">
      <c r="A642" s="42"/>
    </row>
    <row r="643" spans="1:1" ht="14.25">
      <c r="A643" s="42"/>
    </row>
    <row r="644" spans="1:1" ht="14.25">
      <c r="A644" s="42"/>
    </row>
    <row r="645" spans="1:1" ht="14.25">
      <c r="A645" s="42"/>
    </row>
    <row r="646" spans="1:1" ht="14.25">
      <c r="A646" s="42"/>
    </row>
    <row r="647" spans="1:1" ht="14.25">
      <c r="A647" s="42"/>
    </row>
    <row r="648" spans="1:1" ht="14.25">
      <c r="A648" s="42"/>
    </row>
    <row r="649" spans="1:1" ht="14.25">
      <c r="A649" s="42"/>
    </row>
    <row r="650" spans="1:1" ht="14.25">
      <c r="A650" s="42"/>
    </row>
    <row r="651" spans="1:1" ht="14.25">
      <c r="A651" s="42"/>
    </row>
    <row r="652" spans="1:1" ht="14.25">
      <c r="A652" s="42"/>
    </row>
    <row r="653" spans="1:1" ht="14.25">
      <c r="A653" s="42"/>
    </row>
    <row r="654" spans="1:1" ht="14.25">
      <c r="A654" s="42"/>
    </row>
    <row r="655" spans="1:1" ht="14.25">
      <c r="A655" s="42"/>
    </row>
    <row r="656" spans="1:1" ht="14.25">
      <c r="A656" s="42"/>
    </row>
    <row r="657" spans="1:1" ht="14.25">
      <c r="A657" s="42"/>
    </row>
    <row r="658" spans="1:1" ht="14.25">
      <c r="A658" s="42"/>
    </row>
    <row r="659" spans="1:1" ht="14.25">
      <c r="A659" s="42"/>
    </row>
    <row r="660" spans="1:1" ht="14.25">
      <c r="A660" s="42"/>
    </row>
    <row r="661" spans="1:1" ht="14.25">
      <c r="A661" s="42"/>
    </row>
    <row r="662" spans="1:1" ht="14.25">
      <c r="A662" s="42"/>
    </row>
    <row r="663" spans="1:1" ht="14.25">
      <c r="A663" s="42"/>
    </row>
    <row r="664" spans="1:1" ht="14.25">
      <c r="A664" s="42"/>
    </row>
    <row r="665" spans="1:1" ht="14.25">
      <c r="A665" s="42"/>
    </row>
    <row r="666" spans="1:1" ht="14.25">
      <c r="A666" s="42"/>
    </row>
    <row r="667" spans="1:1" ht="14.25">
      <c r="A667" s="42"/>
    </row>
    <row r="668" spans="1:1" ht="14.25">
      <c r="A668" s="42"/>
    </row>
    <row r="669" spans="1:1" ht="14.25">
      <c r="A669" s="42"/>
    </row>
    <row r="670" spans="1:1" ht="14.25">
      <c r="A670" s="42"/>
    </row>
    <row r="671" spans="1:1" ht="14.25">
      <c r="A671" s="42"/>
    </row>
    <row r="672" spans="1:1" ht="14.25">
      <c r="A672" s="42"/>
    </row>
    <row r="673" spans="1:1" ht="14.25">
      <c r="A673" s="42"/>
    </row>
    <row r="674" spans="1:1" ht="14.25">
      <c r="A674" s="42"/>
    </row>
    <row r="675" spans="1:1" ht="14.25">
      <c r="A675" s="42"/>
    </row>
    <row r="676" spans="1:1" ht="14.25">
      <c r="A676" s="42"/>
    </row>
    <row r="677" spans="1:1" ht="14.25">
      <c r="A677" s="42"/>
    </row>
    <row r="678" spans="1:1" ht="14.25">
      <c r="A678" s="42"/>
    </row>
    <row r="679" spans="1:1" ht="14.25">
      <c r="A679" s="42"/>
    </row>
    <row r="680" spans="1:1" ht="14.25">
      <c r="A680" s="42"/>
    </row>
    <row r="681" spans="1:1" ht="14.25">
      <c r="A681" s="42"/>
    </row>
    <row r="682" spans="1:1" ht="14.25">
      <c r="A682" s="42"/>
    </row>
    <row r="683" spans="1:1" ht="14.25">
      <c r="A683" s="42"/>
    </row>
    <row r="684" spans="1:1" ht="14.25">
      <c r="A684" s="42"/>
    </row>
    <row r="685" spans="1:1" ht="14.25">
      <c r="A685" s="42"/>
    </row>
    <row r="686" spans="1:1" ht="14.25">
      <c r="A686" s="42"/>
    </row>
    <row r="687" spans="1:1" ht="14.25">
      <c r="A687" s="42"/>
    </row>
    <row r="688" spans="1:1" ht="14.25">
      <c r="A688" s="42"/>
    </row>
    <row r="689" spans="1:1" ht="14.25">
      <c r="A689" s="42"/>
    </row>
    <row r="690" spans="1:1" ht="14.25">
      <c r="A690" s="42"/>
    </row>
    <row r="691" spans="1:1" ht="14.25">
      <c r="A691" s="42"/>
    </row>
    <row r="692" spans="1:1" ht="14.25">
      <c r="A692" s="42"/>
    </row>
    <row r="693" spans="1:1" ht="14.25">
      <c r="A693" s="42"/>
    </row>
    <row r="694" spans="1:1" ht="14.25">
      <c r="A694" s="42"/>
    </row>
    <row r="695" spans="1:1" ht="14.25">
      <c r="A695" s="42"/>
    </row>
    <row r="696" spans="1:1" ht="14.25">
      <c r="A696" s="42"/>
    </row>
    <row r="697" spans="1:1" ht="14.25">
      <c r="A697" s="42"/>
    </row>
    <row r="698" spans="1:1" ht="14.25">
      <c r="A698" s="42"/>
    </row>
    <row r="699" spans="1:1" ht="14.25">
      <c r="A699" s="42"/>
    </row>
    <row r="700" spans="1:1" ht="14.25">
      <c r="A700" s="42"/>
    </row>
    <row r="701" spans="1:1" ht="14.25">
      <c r="A701" s="42"/>
    </row>
    <row r="702" spans="1:1" ht="14.25">
      <c r="A702" s="42"/>
    </row>
    <row r="703" spans="1:1" ht="14.25">
      <c r="A703" s="42"/>
    </row>
    <row r="704" spans="1:1" ht="14.25">
      <c r="A704" s="42"/>
    </row>
    <row r="705" spans="1:1" ht="14.25">
      <c r="A705" s="42"/>
    </row>
    <row r="706" spans="1:1" ht="14.25">
      <c r="A706" s="42"/>
    </row>
    <row r="707" spans="1:1" ht="14.25">
      <c r="A707" s="42"/>
    </row>
    <row r="708" spans="1:1" ht="14.25">
      <c r="A708" s="42"/>
    </row>
    <row r="709" spans="1:1" ht="14.25">
      <c r="A709" s="42"/>
    </row>
    <row r="710" spans="1:1" ht="14.25">
      <c r="A710" s="42"/>
    </row>
    <row r="711" spans="1:1" ht="14.25">
      <c r="A711" s="42"/>
    </row>
    <row r="712" spans="1:1" ht="14.25">
      <c r="A712" s="42"/>
    </row>
    <row r="713" spans="1:1" ht="14.25">
      <c r="A713" s="42"/>
    </row>
    <row r="714" spans="1:1" ht="14.25">
      <c r="A714" s="42"/>
    </row>
    <row r="715" spans="1:1" ht="14.25">
      <c r="A715" s="42"/>
    </row>
    <row r="716" spans="1:1" ht="14.25">
      <c r="A716" s="42"/>
    </row>
    <row r="717" spans="1:1" ht="14.25">
      <c r="A717" s="42"/>
    </row>
    <row r="718" spans="1:1" ht="14.25">
      <c r="A718" s="42"/>
    </row>
    <row r="719" spans="1:1" ht="14.25">
      <c r="A719" s="42"/>
    </row>
    <row r="720" spans="1:1" ht="14.25">
      <c r="A720" s="42"/>
    </row>
    <row r="721" spans="1:1" ht="14.25">
      <c r="A721" s="42"/>
    </row>
    <row r="722" spans="1:1" ht="14.25">
      <c r="A722" s="42"/>
    </row>
    <row r="723" spans="1:1" ht="14.25">
      <c r="A723" s="42"/>
    </row>
    <row r="724" spans="1:1" ht="14.25">
      <c r="A724" s="42"/>
    </row>
    <row r="725" spans="1:1" ht="14.25">
      <c r="A725" s="42"/>
    </row>
    <row r="726" spans="1:1" ht="14.25">
      <c r="A726" s="42"/>
    </row>
    <row r="727" spans="1:1" ht="14.25">
      <c r="A727" s="42"/>
    </row>
    <row r="728" spans="1:1" ht="14.25">
      <c r="A728" s="42"/>
    </row>
    <row r="729" spans="1:1" ht="14.25">
      <c r="A729" s="42"/>
    </row>
    <row r="730" spans="1:1" ht="14.25">
      <c r="A730" s="42"/>
    </row>
    <row r="731" spans="1:1" ht="14.25">
      <c r="A731" s="42"/>
    </row>
    <row r="732" spans="1:1" ht="14.25">
      <c r="A732" s="42"/>
    </row>
    <row r="733" spans="1:1" ht="14.25">
      <c r="A733" s="42"/>
    </row>
    <row r="734" spans="1:1" ht="14.25">
      <c r="A734" s="42"/>
    </row>
    <row r="735" spans="1:1" ht="14.25">
      <c r="A735" s="42"/>
    </row>
    <row r="736" spans="1:1" ht="14.25">
      <c r="A736" s="42"/>
    </row>
    <row r="737" spans="1:1" ht="14.25">
      <c r="A737" s="42"/>
    </row>
    <row r="738" spans="1:1" ht="14.25">
      <c r="A738" s="42"/>
    </row>
    <row r="739" spans="1:1" ht="14.25">
      <c r="A739" s="42"/>
    </row>
    <row r="740" spans="1:1" ht="14.25">
      <c r="A740" s="42"/>
    </row>
    <row r="741" spans="1:1" ht="14.25">
      <c r="A741" s="42"/>
    </row>
    <row r="742" spans="1:1" ht="14.25">
      <c r="A742" s="42"/>
    </row>
    <row r="743" spans="1:1" ht="14.25">
      <c r="A743" s="42"/>
    </row>
    <row r="744" spans="1:1" ht="14.25">
      <c r="A744" s="42"/>
    </row>
    <row r="745" spans="1:1" ht="14.25">
      <c r="A745" s="42"/>
    </row>
    <row r="746" spans="1:1" ht="14.25">
      <c r="A746" s="42"/>
    </row>
    <row r="747" spans="1:1" ht="14.25">
      <c r="A747" s="42"/>
    </row>
    <row r="748" spans="1:1" ht="14.25">
      <c r="A748" s="42"/>
    </row>
    <row r="749" spans="1:1" ht="14.25">
      <c r="A749" s="42"/>
    </row>
    <row r="750" spans="1:1" ht="14.25">
      <c r="A750" s="42"/>
    </row>
    <row r="751" spans="1:1" ht="14.25">
      <c r="A751" s="42"/>
    </row>
    <row r="752" spans="1:1" ht="14.25">
      <c r="A752" s="42"/>
    </row>
    <row r="753" spans="1:1" ht="14.25">
      <c r="A753" s="42"/>
    </row>
    <row r="754" spans="1:1" ht="14.25">
      <c r="A754" s="42"/>
    </row>
    <row r="755" spans="1:1" ht="14.25">
      <c r="A755" s="42"/>
    </row>
    <row r="756" spans="1:1" ht="14.25">
      <c r="A756" s="42"/>
    </row>
    <row r="757" spans="1:1" ht="14.25">
      <c r="A757" s="42"/>
    </row>
    <row r="758" spans="1:1" ht="14.25">
      <c r="A758" s="42"/>
    </row>
    <row r="759" spans="1:1" ht="14.25">
      <c r="A759" s="42"/>
    </row>
    <row r="760" spans="1:1" ht="14.25">
      <c r="A760" s="42"/>
    </row>
    <row r="761" spans="1:1" ht="14.25">
      <c r="A761" s="42"/>
    </row>
    <row r="762" spans="1:1" ht="14.25">
      <c r="A762" s="42"/>
    </row>
    <row r="763" spans="1:1" ht="14.25">
      <c r="A763" s="42"/>
    </row>
    <row r="764" spans="1:1" ht="14.25">
      <c r="A764" s="42"/>
    </row>
    <row r="765" spans="1:1" ht="14.25">
      <c r="A765" s="42"/>
    </row>
    <row r="766" spans="1:1" ht="14.25">
      <c r="A766" s="42"/>
    </row>
    <row r="767" spans="1:1" ht="14.25">
      <c r="A767" s="42"/>
    </row>
    <row r="768" spans="1:1" ht="14.25">
      <c r="A768" s="42"/>
    </row>
    <row r="769" spans="1:1" ht="14.25">
      <c r="A769" s="42"/>
    </row>
    <row r="770" spans="1:1" ht="14.25">
      <c r="A770" s="42"/>
    </row>
    <row r="771" spans="1:1" ht="14.25">
      <c r="A771" s="42"/>
    </row>
    <row r="772" spans="1:1" ht="14.25">
      <c r="A772" s="42"/>
    </row>
    <row r="773" spans="1:1" ht="14.25">
      <c r="A773" s="42"/>
    </row>
    <row r="774" spans="1:1" ht="14.25">
      <c r="A774" s="42"/>
    </row>
    <row r="775" spans="1:1" ht="14.25">
      <c r="A775" s="42"/>
    </row>
    <row r="776" spans="1:1" ht="14.25">
      <c r="A776" s="42"/>
    </row>
    <row r="777" spans="1:1" ht="14.25">
      <c r="A777" s="42"/>
    </row>
    <row r="778" spans="1:1" ht="14.25">
      <c r="A778" s="42"/>
    </row>
    <row r="779" spans="1:1" ht="14.25">
      <c r="A779" s="42"/>
    </row>
    <row r="780" spans="1:1" ht="14.25">
      <c r="A780" s="42"/>
    </row>
    <row r="781" spans="1:1" ht="14.25">
      <c r="A781" s="42"/>
    </row>
    <row r="782" spans="1:1" ht="14.25">
      <c r="A782" s="42"/>
    </row>
    <row r="783" spans="1:1" ht="14.25">
      <c r="A783" s="42"/>
    </row>
    <row r="784" spans="1:1" ht="14.25">
      <c r="A784" s="42"/>
    </row>
    <row r="785" spans="1:1" ht="14.25">
      <c r="A785" s="42"/>
    </row>
    <row r="786" spans="1:1" ht="14.25">
      <c r="A786" s="42"/>
    </row>
    <row r="787" spans="1:1" ht="14.25">
      <c r="A787" s="42"/>
    </row>
    <row r="788" spans="1:1" ht="14.25">
      <c r="A788" s="42"/>
    </row>
    <row r="789" spans="1:1" ht="14.25">
      <c r="A789" s="42"/>
    </row>
    <row r="790" spans="1:1" ht="14.25">
      <c r="A790" s="42"/>
    </row>
    <row r="791" spans="1:1" ht="14.25">
      <c r="A791" s="42"/>
    </row>
    <row r="792" spans="1:1" ht="14.25">
      <c r="A792" s="42"/>
    </row>
    <row r="793" spans="1:1" ht="14.25">
      <c r="A793" s="42"/>
    </row>
    <row r="794" spans="1:1" ht="14.25">
      <c r="A794" s="42"/>
    </row>
    <row r="795" spans="1:1" ht="14.25">
      <c r="A795" s="42"/>
    </row>
    <row r="796" spans="1:1" ht="14.25">
      <c r="A796" s="42"/>
    </row>
    <row r="797" spans="1:1" ht="14.25">
      <c r="A797" s="42"/>
    </row>
    <row r="798" spans="1:1" ht="14.25">
      <c r="A798" s="42"/>
    </row>
    <row r="799" spans="1:1" ht="14.25">
      <c r="A799" s="42"/>
    </row>
    <row r="800" spans="1:1" ht="14.25">
      <c r="A800" s="42"/>
    </row>
    <row r="801" spans="1:1" ht="14.25">
      <c r="A801" s="42"/>
    </row>
    <row r="802" spans="1:1" ht="14.25">
      <c r="A802" s="42"/>
    </row>
    <row r="803" spans="1:1" ht="14.25">
      <c r="A803" s="42"/>
    </row>
    <row r="804" spans="1:1" ht="14.25">
      <c r="A804" s="42"/>
    </row>
    <row r="805" spans="1:1" ht="14.25">
      <c r="A805" s="42"/>
    </row>
    <row r="806" spans="1:1" ht="14.25">
      <c r="A806" s="42"/>
    </row>
    <row r="807" spans="1:1" ht="14.25">
      <c r="A807" s="42"/>
    </row>
    <row r="808" spans="1:1" ht="14.25">
      <c r="A808" s="42"/>
    </row>
    <row r="809" spans="1:1" ht="14.25">
      <c r="A809" s="42"/>
    </row>
    <row r="810" spans="1:1" ht="14.25">
      <c r="A810" s="42"/>
    </row>
    <row r="811" spans="1:1" ht="14.25">
      <c r="A811" s="42"/>
    </row>
    <row r="812" spans="1:1" ht="14.25">
      <c r="A812" s="42"/>
    </row>
    <row r="813" spans="1:1" ht="14.25">
      <c r="A813" s="42"/>
    </row>
    <row r="814" spans="1:1" ht="14.25">
      <c r="A814" s="42"/>
    </row>
    <row r="815" spans="1:1" ht="14.25">
      <c r="A815" s="42"/>
    </row>
    <row r="816" spans="1:1" ht="14.25">
      <c r="A816" s="42"/>
    </row>
    <row r="817" spans="1:1" ht="14.25">
      <c r="A817" s="42"/>
    </row>
    <row r="818" spans="1:1" ht="14.25">
      <c r="A818" s="42"/>
    </row>
    <row r="819" spans="1:1" ht="14.25">
      <c r="A819" s="42"/>
    </row>
    <row r="820" spans="1:1" ht="14.25">
      <c r="A820" s="42"/>
    </row>
    <row r="821" spans="1:1" ht="14.25">
      <c r="A821" s="42"/>
    </row>
    <row r="822" spans="1:1" ht="14.25">
      <c r="A822" s="42"/>
    </row>
    <row r="823" spans="1:1" ht="14.25">
      <c r="A823" s="42"/>
    </row>
    <row r="824" spans="1:1" ht="14.25">
      <c r="A824" s="42"/>
    </row>
    <row r="825" spans="1:1" ht="14.25">
      <c r="A825" s="42"/>
    </row>
    <row r="826" spans="1:1" ht="14.25">
      <c r="A826" s="42"/>
    </row>
    <row r="827" spans="1:1" ht="14.25">
      <c r="A827" s="42"/>
    </row>
    <row r="828" spans="1:1" ht="14.25">
      <c r="A828" s="42"/>
    </row>
    <row r="829" spans="1:1" ht="14.25">
      <c r="A829" s="42"/>
    </row>
    <row r="830" spans="1:1" ht="14.25">
      <c r="A830" s="42"/>
    </row>
    <row r="831" spans="1:1" ht="14.25">
      <c r="A831" s="42"/>
    </row>
    <row r="832" spans="1:1" ht="14.25">
      <c r="A832" s="42"/>
    </row>
    <row r="833" spans="1:1" ht="14.25">
      <c r="A833" s="42"/>
    </row>
    <row r="834" spans="1:1" ht="14.25">
      <c r="A834" s="42"/>
    </row>
    <row r="835" spans="1:1" ht="14.25">
      <c r="A835" s="42"/>
    </row>
    <row r="836" spans="1:1" ht="14.25">
      <c r="A836" s="42"/>
    </row>
    <row r="837" spans="1:1" ht="14.25">
      <c r="A837" s="42"/>
    </row>
    <row r="838" spans="1:1" ht="14.25">
      <c r="A838" s="42"/>
    </row>
    <row r="839" spans="1:1" ht="14.25">
      <c r="A839" s="42"/>
    </row>
    <row r="840" spans="1:1" ht="14.25">
      <c r="A840" s="42"/>
    </row>
    <row r="841" spans="1:1" ht="14.25">
      <c r="A841" s="42"/>
    </row>
    <row r="842" spans="1:1" ht="14.25">
      <c r="A842" s="42"/>
    </row>
    <row r="843" spans="1:1" ht="14.25">
      <c r="A843" s="42"/>
    </row>
    <row r="844" spans="1:1" ht="14.25">
      <c r="A844" s="42"/>
    </row>
    <row r="845" spans="1:1" ht="14.25">
      <c r="A845" s="42"/>
    </row>
    <row r="846" spans="1:1" ht="14.25">
      <c r="A846" s="42"/>
    </row>
    <row r="847" spans="1:1" ht="14.25">
      <c r="A847" s="42"/>
    </row>
    <row r="848" spans="1:1" ht="14.25">
      <c r="A848" s="42"/>
    </row>
    <row r="849" spans="1:1" ht="14.25">
      <c r="A849" s="42"/>
    </row>
    <row r="850" spans="1:1" ht="14.25">
      <c r="A850" s="42"/>
    </row>
    <row r="851" spans="1:1" ht="14.25">
      <c r="A851" s="42"/>
    </row>
    <row r="852" spans="1:1" ht="14.25">
      <c r="A852" s="42"/>
    </row>
    <row r="853" spans="1:1" ht="14.25">
      <c r="A853" s="42"/>
    </row>
    <row r="854" spans="1:1" ht="14.25">
      <c r="A854" s="42"/>
    </row>
    <row r="855" spans="1:1" ht="14.25">
      <c r="A855" s="42"/>
    </row>
    <row r="856" spans="1:1" ht="14.25">
      <c r="A856" s="42"/>
    </row>
    <row r="857" spans="1:1" ht="14.25">
      <c r="A857" s="42"/>
    </row>
    <row r="858" spans="1:1" ht="14.25">
      <c r="A858" s="42"/>
    </row>
    <row r="859" spans="1:1" ht="14.25">
      <c r="A859" s="42"/>
    </row>
    <row r="860" spans="1:1" ht="14.25">
      <c r="A860" s="42"/>
    </row>
    <row r="861" spans="1:1" ht="14.25">
      <c r="A861" s="42"/>
    </row>
    <row r="862" spans="1:1" ht="14.25">
      <c r="A862" s="42"/>
    </row>
    <row r="863" spans="1:1" ht="14.25">
      <c r="A863" s="42"/>
    </row>
    <row r="864" spans="1:1" ht="14.25">
      <c r="A864" s="42"/>
    </row>
    <row r="865" spans="1:1" ht="14.25">
      <c r="A865" s="42"/>
    </row>
    <row r="866" spans="1:1" ht="14.25">
      <c r="A866" s="42"/>
    </row>
    <row r="867" spans="1:1" ht="14.25">
      <c r="A867" s="42"/>
    </row>
    <row r="868" spans="1:1" ht="14.25">
      <c r="A868" s="42"/>
    </row>
    <row r="869" spans="1:1" ht="14.25">
      <c r="A869" s="42"/>
    </row>
    <row r="870" spans="1:1" ht="14.25">
      <c r="A870" s="42"/>
    </row>
    <row r="871" spans="1:1" ht="14.25">
      <c r="A871" s="42"/>
    </row>
    <row r="872" spans="1:1" ht="14.25">
      <c r="A872" s="42"/>
    </row>
    <row r="873" spans="1:1" ht="14.25">
      <c r="A873" s="42"/>
    </row>
    <row r="874" spans="1:1" ht="14.25">
      <c r="A874" s="42"/>
    </row>
    <row r="875" spans="1:1" ht="14.25">
      <c r="A875" s="42"/>
    </row>
    <row r="876" spans="1:1" ht="14.25">
      <c r="A876" s="42"/>
    </row>
    <row r="877" spans="1:1" ht="14.25">
      <c r="A877" s="42"/>
    </row>
    <row r="878" spans="1:1" ht="14.25">
      <c r="A878" s="42"/>
    </row>
    <row r="879" spans="1:1" ht="14.25">
      <c r="A879" s="42"/>
    </row>
    <row r="880" spans="1:1" ht="14.25">
      <c r="A880" s="42"/>
    </row>
    <row r="881" spans="1:1" ht="14.25">
      <c r="A881" s="42"/>
    </row>
    <row r="882" spans="1:1" ht="14.25">
      <c r="A882" s="42"/>
    </row>
    <row r="883" spans="1:1" ht="14.25">
      <c r="A883" s="42"/>
    </row>
    <row r="884" spans="1:1" ht="14.25">
      <c r="A884" s="42"/>
    </row>
    <row r="885" spans="1:1" ht="14.25">
      <c r="A885" s="42"/>
    </row>
    <row r="886" spans="1:1" ht="14.25">
      <c r="A886" s="42"/>
    </row>
    <row r="887" spans="1:1" ht="14.25">
      <c r="A887" s="42"/>
    </row>
    <row r="888" spans="1:1" ht="14.25">
      <c r="A888" s="42"/>
    </row>
    <row r="889" spans="1:1" ht="14.25">
      <c r="A889" s="42"/>
    </row>
    <row r="890" spans="1:1" ht="14.25">
      <c r="A890" s="42"/>
    </row>
    <row r="891" spans="1:1" ht="14.25">
      <c r="A891" s="42"/>
    </row>
    <row r="892" spans="1:1" ht="14.25">
      <c r="A892" s="42"/>
    </row>
    <row r="893" spans="1:1" ht="14.25">
      <c r="A893" s="42"/>
    </row>
    <row r="894" spans="1:1" ht="14.25">
      <c r="A894" s="42"/>
    </row>
    <row r="895" spans="1:1" ht="14.25">
      <c r="A895" s="42"/>
    </row>
    <row r="896" spans="1:1" ht="14.25">
      <c r="A896" s="42"/>
    </row>
    <row r="897" spans="1:1" ht="14.25">
      <c r="A897" s="42"/>
    </row>
    <row r="898" spans="1:1" ht="14.25">
      <c r="A898" s="42"/>
    </row>
    <row r="899" spans="1:1" ht="14.25">
      <c r="A899" s="42"/>
    </row>
    <row r="900" spans="1:1" ht="14.25">
      <c r="A900" s="42"/>
    </row>
    <row r="901" spans="1:1" ht="14.25">
      <c r="A901" s="42"/>
    </row>
    <row r="902" spans="1:1" ht="14.25">
      <c r="A902" s="42"/>
    </row>
    <row r="903" spans="1:1" ht="14.25">
      <c r="A903" s="42"/>
    </row>
    <row r="904" spans="1:1" ht="14.25">
      <c r="A904" s="42"/>
    </row>
    <row r="905" spans="1:1" ht="14.25">
      <c r="A905" s="42"/>
    </row>
    <row r="906" spans="1:1" ht="14.25">
      <c r="A906" s="42"/>
    </row>
    <row r="907" spans="1:1" ht="14.25">
      <c r="A907" s="42"/>
    </row>
    <row r="908" spans="1:1" ht="14.25">
      <c r="A908" s="42"/>
    </row>
    <row r="909" spans="1:1" ht="14.25">
      <c r="A909" s="42"/>
    </row>
    <row r="910" spans="1:1" ht="14.25">
      <c r="A910" s="42"/>
    </row>
    <row r="911" spans="1:1" ht="14.25">
      <c r="A911" s="42"/>
    </row>
    <row r="912" spans="1:1" ht="14.25">
      <c r="A912" s="42"/>
    </row>
    <row r="913" spans="1:1" ht="14.25">
      <c r="A913" s="42"/>
    </row>
    <row r="914" spans="1:1" ht="14.25">
      <c r="A914" s="42"/>
    </row>
    <row r="915" spans="1:1" ht="14.25">
      <c r="A915" s="42"/>
    </row>
    <row r="916" spans="1:1" ht="14.25">
      <c r="A916" s="42"/>
    </row>
    <row r="917" spans="1:1" ht="14.25">
      <c r="A917" s="42"/>
    </row>
    <row r="918" spans="1:1" ht="14.25">
      <c r="A918" s="42"/>
    </row>
    <row r="919" spans="1:1" ht="14.25">
      <c r="A919" s="42"/>
    </row>
    <row r="920" spans="1:1" ht="14.25">
      <c r="A920" s="42"/>
    </row>
    <row r="921" spans="1:1" ht="14.25">
      <c r="A921" s="42"/>
    </row>
    <row r="922" spans="1:1" ht="14.25">
      <c r="A922" s="42"/>
    </row>
    <row r="923" spans="1:1" ht="14.25">
      <c r="A923" s="42"/>
    </row>
    <row r="924" spans="1:1" ht="14.25">
      <c r="A924" s="42"/>
    </row>
    <row r="925" spans="1:1" ht="14.25">
      <c r="A925" s="42"/>
    </row>
    <row r="926" spans="1:1" ht="14.25">
      <c r="A926" s="42"/>
    </row>
    <row r="927" spans="1:1" ht="14.25">
      <c r="A927" s="42"/>
    </row>
    <row r="928" spans="1:1" ht="14.25">
      <c r="A928" s="42"/>
    </row>
    <row r="929" spans="1:1" ht="14.25">
      <c r="A929" s="42"/>
    </row>
    <row r="930" spans="1:1" ht="14.25">
      <c r="A930" s="42"/>
    </row>
    <row r="931" spans="1:1" ht="14.25">
      <c r="A931" s="42"/>
    </row>
    <row r="932" spans="1:1" ht="14.25">
      <c r="A932" s="42"/>
    </row>
    <row r="933" spans="1:1" ht="14.25">
      <c r="A933" s="42"/>
    </row>
    <row r="934" spans="1:1" ht="14.25">
      <c r="A934" s="42"/>
    </row>
    <row r="935" spans="1:1" ht="14.25">
      <c r="A935" s="42"/>
    </row>
    <row r="936" spans="1:1" ht="14.25">
      <c r="A936" s="42"/>
    </row>
    <row r="937" spans="1:1" ht="14.25">
      <c r="A937" s="42"/>
    </row>
    <row r="938" spans="1:1" ht="14.25">
      <c r="A938" s="42"/>
    </row>
    <row r="939" spans="1:1" ht="14.25">
      <c r="A939" s="42"/>
    </row>
    <row r="940" spans="1:1" ht="14.25">
      <c r="A940" s="42"/>
    </row>
    <row r="941" spans="1:1" ht="14.25">
      <c r="A941" s="42"/>
    </row>
    <row r="942" spans="1:1" ht="14.25">
      <c r="A942" s="42"/>
    </row>
    <row r="943" spans="1:1" ht="14.25">
      <c r="A943" s="42"/>
    </row>
    <row r="944" spans="1:1" ht="14.25">
      <c r="A944" s="42"/>
    </row>
    <row r="945" spans="1:1" ht="14.25">
      <c r="A945" s="42"/>
    </row>
    <row r="946" spans="1:1" ht="14.25">
      <c r="A946" s="42"/>
    </row>
    <row r="947" spans="1:1" ht="14.25">
      <c r="A947" s="42"/>
    </row>
    <row r="948" spans="1:1" ht="14.25">
      <c r="A948" s="42"/>
    </row>
    <row r="949" spans="1:1" ht="14.25">
      <c r="A949" s="42"/>
    </row>
    <row r="950" spans="1:1" ht="14.25">
      <c r="A950" s="42"/>
    </row>
    <row r="951" spans="1:1" ht="14.25">
      <c r="A951" s="42"/>
    </row>
    <row r="952" spans="1:1" ht="14.25">
      <c r="A952" s="42"/>
    </row>
    <row r="953" spans="1:1" ht="14.25">
      <c r="A953" s="42"/>
    </row>
    <row r="954" spans="1:1" ht="14.25">
      <c r="A954" s="42"/>
    </row>
    <row r="955" spans="1:1" ht="14.25">
      <c r="A955" s="42"/>
    </row>
    <row r="956" spans="1:1" ht="14.25">
      <c r="A956" s="42"/>
    </row>
    <row r="957" spans="1:1" ht="14.25">
      <c r="A957" s="42"/>
    </row>
    <row r="958" spans="1:1" ht="14.25">
      <c r="A958" s="42"/>
    </row>
    <row r="959" spans="1:1" ht="14.25">
      <c r="A959" s="42"/>
    </row>
    <row r="960" spans="1:1" ht="14.25">
      <c r="A960" s="42"/>
    </row>
    <row r="961" spans="1:1" ht="14.25">
      <c r="A961" s="42"/>
    </row>
    <row r="962" spans="1:1" ht="14.25">
      <c r="A962" s="42"/>
    </row>
    <row r="963" spans="1:1" ht="14.25">
      <c r="A963" s="42"/>
    </row>
    <row r="964" spans="1:1" ht="14.25">
      <c r="A964" s="42"/>
    </row>
    <row r="965" spans="1:1" ht="14.25">
      <c r="A965" s="42"/>
    </row>
    <row r="966" spans="1:1" ht="14.25">
      <c r="A966" s="42"/>
    </row>
    <row r="967" spans="1:1" ht="14.25">
      <c r="A967" s="42"/>
    </row>
    <row r="968" spans="1:1" ht="14.25">
      <c r="A968" s="42"/>
    </row>
    <row r="969" spans="1:1" ht="14.25">
      <c r="A969" s="42"/>
    </row>
    <row r="970" spans="1:1" ht="14.25">
      <c r="A970" s="42"/>
    </row>
    <row r="971" spans="1:1" ht="14.25">
      <c r="A971" s="42"/>
    </row>
    <row r="972" spans="1:1" ht="14.25">
      <c r="A972" s="42"/>
    </row>
    <row r="973" spans="1:1" ht="14.25">
      <c r="A973" s="42"/>
    </row>
    <row r="974" spans="1:1" ht="14.25">
      <c r="A974" s="42"/>
    </row>
    <row r="975" spans="1:1" ht="14.25">
      <c r="A975" s="42"/>
    </row>
    <row r="976" spans="1:1" ht="14.25">
      <c r="A976" s="42"/>
    </row>
    <row r="977" spans="1:1" ht="14.25">
      <c r="A977" s="42"/>
    </row>
    <row r="978" spans="1:1" ht="14.25">
      <c r="A978" s="42"/>
    </row>
    <row r="979" spans="1:1" ht="14.25">
      <c r="A979" s="42"/>
    </row>
    <row r="980" spans="1:1" ht="14.25">
      <c r="A980" s="42"/>
    </row>
    <row r="981" spans="1:1" ht="14.25">
      <c r="A981" s="42"/>
    </row>
    <row r="982" spans="1:1" ht="14.25">
      <c r="A982" s="42"/>
    </row>
    <row r="983" spans="1:1" ht="14.25">
      <c r="A983" s="42"/>
    </row>
    <row r="984" spans="1:1" ht="14.25">
      <c r="A984" s="42"/>
    </row>
    <row r="985" spans="1:1" ht="14.25">
      <c r="A985" s="42"/>
    </row>
    <row r="986" spans="1:1" ht="14.25">
      <c r="A986" s="42"/>
    </row>
    <row r="987" spans="1:1" ht="14.25">
      <c r="A987" s="42"/>
    </row>
    <row r="988" spans="1:1" ht="14.25">
      <c r="A988" s="42"/>
    </row>
    <row r="989" spans="1:1" ht="14.25">
      <c r="A989" s="42"/>
    </row>
    <row r="990" spans="1:1" ht="14.25">
      <c r="A990" s="42"/>
    </row>
    <row r="991" spans="1:1" ht="14.25">
      <c r="A991" s="42"/>
    </row>
    <row r="992" spans="1:1" ht="14.25">
      <c r="A992" s="42"/>
    </row>
    <row r="993" spans="1:1" ht="14.25">
      <c r="A993" s="42"/>
    </row>
    <row r="994" spans="1:1" ht="14.25">
      <c r="A994" s="42"/>
    </row>
    <row r="995" spans="1:1" ht="14.25">
      <c r="A995" s="42"/>
    </row>
    <row r="996" spans="1:1" ht="14.25">
      <c r="A996" s="42"/>
    </row>
    <row r="997" spans="1:1" ht="14.25">
      <c r="A997" s="42"/>
    </row>
    <row r="998" spans="1:1" ht="14.25">
      <c r="A998" s="42"/>
    </row>
    <row r="999" spans="1:1" ht="14.25">
      <c r="A999" s="42"/>
    </row>
    <row r="1000" spans="1:1" ht="14.25">
      <c r="A1000" s="42"/>
    </row>
    <row r="1001" spans="1:1" ht="14.25">
      <c r="A1001" s="42"/>
    </row>
    <row r="1002" spans="1:1" ht="14.25">
      <c r="A1002" s="42"/>
    </row>
    <row r="1003" spans="1:1" ht="14.25">
      <c r="A1003" s="42"/>
    </row>
    <row r="1004" spans="1:1" ht="14.25">
      <c r="A1004" s="42"/>
    </row>
    <row r="1005" spans="1:1" ht="14.25">
      <c r="A1005" s="42"/>
    </row>
    <row r="1006" spans="1:1" ht="14.25">
      <c r="A1006" s="42"/>
    </row>
    <row r="1007" spans="1:1" ht="14.25">
      <c r="A1007" s="42"/>
    </row>
  </sheetData>
  <mergeCells count="6">
    <mergeCell ref="B6:E6"/>
    <mergeCell ref="F6:I6"/>
    <mergeCell ref="N6:P6"/>
    <mergeCell ref="Q6:S6"/>
    <mergeCell ref="T6:V6"/>
    <mergeCell ref="J6:M6"/>
  </mergeCells>
  <pageMargins left="0.7" right="0.7" top="0.75" bottom="0.75" header="0.3" footer="0.3"/>
  <pageSetup scale="4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00BC3-D90B-446C-8E22-C7886CE8BF73}">
  <sheetPr>
    <pageSetUpPr fitToPage="1"/>
  </sheetPr>
  <dimension ref="A1:D21"/>
  <sheetViews>
    <sheetView workbookViewId="0"/>
  </sheetViews>
  <sheetFormatPr defaultColWidth="8.625" defaultRowHeight="14.25"/>
  <cols>
    <col min="1" max="1" width="45.125" style="42" customWidth="1"/>
    <col min="2" max="4" width="15.125" style="42" customWidth="1"/>
    <col min="5" max="5" width="8.625" style="42"/>
    <col min="6" max="7" width="8.125" style="42" customWidth="1"/>
    <col min="8" max="16384" width="8.625" style="42"/>
  </cols>
  <sheetData>
    <row r="1" spans="1:4" ht="15.4">
      <c r="A1" s="20" t="s">
        <v>84</v>
      </c>
      <c r="B1" s="406" t="str">
        <f>PA_NAME</f>
        <v>San Diego Gas &amp; Electric Co</v>
      </c>
    </row>
    <row r="2" spans="1:4" ht="15.4">
      <c r="A2" s="20" t="s">
        <v>85</v>
      </c>
      <c r="B2" s="406" t="str">
        <f>RPT_YEAR</f>
        <v>2022-2023</v>
      </c>
    </row>
    <row r="3" spans="1:4">
      <c r="A3" s="48" t="s">
        <v>758</v>
      </c>
    </row>
    <row r="6" spans="1:4" ht="30">
      <c r="A6" s="584" t="s">
        <v>759</v>
      </c>
      <c r="B6" s="939" t="s">
        <v>760</v>
      </c>
      <c r="C6" s="939" t="s">
        <v>761</v>
      </c>
      <c r="D6" s="939" t="s">
        <v>762</v>
      </c>
    </row>
    <row r="7" spans="1:4" ht="15.75">
      <c r="A7" s="869" t="s">
        <v>681</v>
      </c>
      <c r="B7" s="714">
        <v>2.8984340044742729</v>
      </c>
      <c r="C7" s="714">
        <v>4.375</v>
      </c>
      <c r="D7" s="714">
        <v>4.3750000000000009</v>
      </c>
    </row>
    <row r="8" spans="1:4" ht="15.75">
      <c r="A8" s="869" t="s">
        <v>763</v>
      </c>
      <c r="B8" s="714">
        <v>38.401778523489988</v>
      </c>
      <c r="C8" s="714">
        <v>42.913400000000003</v>
      </c>
      <c r="D8" s="714">
        <v>41.232800000000019</v>
      </c>
    </row>
    <row r="9" spans="1:4" ht="15.75">
      <c r="A9" s="869" t="s">
        <v>696</v>
      </c>
      <c r="B9" s="714">
        <v>5.7500503355704611</v>
      </c>
      <c r="C9" s="714">
        <v>6.9049999999999994</v>
      </c>
      <c r="D9" s="714">
        <v>6.6749999999999963</v>
      </c>
    </row>
    <row r="10" spans="1:4" ht="15.75">
      <c r="A10" s="869" t="s">
        <v>764</v>
      </c>
      <c r="B10" s="714">
        <v>1.9930704697986599</v>
      </c>
      <c r="C10" s="714">
        <v>0.79319999999999991</v>
      </c>
      <c r="D10" s="714">
        <v>0</v>
      </c>
    </row>
    <row r="11" spans="1:4" ht="15.75">
      <c r="A11" s="869" t="s">
        <v>765</v>
      </c>
      <c r="B11" s="714">
        <v>2.630917225950784</v>
      </c>
      <c r="C11" s="714">
        <v>3.7449999999999997</v>
      </c>
      <c r="D11" s="714">
        <v>5.5949999999999962</v>
      </c>
    </row>
    <row r="12" spans="1:4" ht="15.75">
      <c r="A12" s="940" t="s">
        <v>707</v>
      </c>
      <c r="B12" s="714">
        <v>4.8112975391498871</v>
      </c>
      <c r="C12" s="714">
        <v>5.25</v>
      </c>
      <c r="D12" s="714">
        <v>5.2500000000000009</v>
      </c>
    </row>
    <row r="13" spans="1:4" ht="15.75">
      <c r="A13" s="869" t="s">
        <v>711</v>
      </c>
      <c r="B13" s="714">
        <v>1.7491051454138702</v>
      </c>
      <c r="C13" s="714">
        <v>2.125</v>
      </c>
      <c r="D13" s="714">
        <v>2.125</v>
      </c>
    </row>
    <row r="14" spans="1:4" ht="15.75">
      <c r="A14" s="869" t="s">
        <v>766</v>
      </c>
      <c r="B14" s="714">
        <v>1.1034675615212528</v>
      </c>
      <c r="C14" s="714">
        <v>0.89500000000000013</v>
      </c>
      <c r="D14" s="714">
        <v>0.53</v>
      </c>
    </row>
    <row r="15" spans="1:4" ht="15.75">
      <c r="A15" s="869" t="s">
        <v>723</v>
      </c>
      <c r="B15" s="714">
        <v>11.408903803131956</v>
      </c>
      <c r="C15" s="714">
        <v>0</v>
      </c>
      <c r="D15" s="714">
        <v>0</v>
      </c>
    </row>
    <row r="16" spans="1:4" ht="15.75">
      <c r="A16" s="869" t="s">
        <v>726</v>
      </c>
      <c r="B16" s="714">
        <v>3.9029082774049244</v>
      </c>
      <c r="C16" s="714">
        <v>4.28</v>
      </c>
      <c r="D16" s="714">
        <v>4.2399999999999993</v>
      </c>
    </row>
    <row r="17" spans="1:4" ht="15.75">
      <c r="A17" s="869" t="s">
        <v>731</v>
      </c>
      <c r="B17" s="714">
        <v>1.1103187919463089</v>
      </c>
      <c r="C17" s="714">
        <v>0.85840000000000005</v>
      </c>
      <c r="D17" s="714">
        <v>0.72040000000000004</v>
      </c>
    </row>
    <row r="18" spans="1:4" ht="15.75">
      <c r="A18" s="871" t="s">
        <v>529</v>
      </c>
      <c r="B18" s="870">
        <f t="shared" ref="B18:D18" si="0">SUM(B7:B17)</f>
        <v>75.760251677852366</v>
      </c>
      <c r="C18" s="870">
        <f t="shared" si="0"/>
        <v>72.14</v>
      </c>
      <c r="D18" s="870">
        <f t="shared" si="0"/>
        <v>70.743200000000002</v>
      </c>
    </row>
    <row r="19" spans="1:4" ht="15.75">
      <c r="B19" s="53"/>
      <c r="D19" s="53"/>
    </row>
    <row r="20" spans="1:4" ht="15.75">
      <c r="A20" s="899" t="s">
        <v>201</v>
      </c>
      <c r="B20" s="53"/>
      <c r="D20" s="53"/>
    </row>
    <row r="21" spans="1:4" ht="15.75">
      <c r="A21" s="899" t="s">
        <v>767</v>
      </c>
      <c r="B21" s="53"/>
      <c r="D21" s="53"/>
    </row>
  </sheetData>
  <pageMargins left="0.7" right="0.7" top="0.75" bottom="0.75" header="0.3" footer="0.3"/>
  <pageSetup scale="49" orientation="portrait"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558FE-E96F-4A28-AF45-8E2BAACF221D}">
  <sheetPr>
    <pageSetUpPr fitToPage="1"/>
  </sheetPr>
  <dimension ref="A1:F43"/>
  <sheetViews>
    <sheetView zoomScale="80" zoomScaleNormal="80" workbookViewId="0"/>
  </sheetViews>
  <sheetFormatPr defaultColWidth="8.625" defaultRowHeight="14.25"/>
  <cols>
    <col min="1" max="1" width="13.625" style="107" customWidth="1"/>
    <col min="2" max="2" width="30.1875" style="107" customWidth="1"/>
    <col min="3" max="3" width="69.625" style="107" customWidth="1"/>
    <col min="4" max="6" width="21.5" style="107" customWidth="1"/>
    <col min="7" max="16384" width="8.625" style="107"/>
  </cols>
  <sheetData>
    <row r="1" spans="1:6" ht="15.4">
      <c r="A1" s="20" t="s">
        <v>84</v>
      </c>
      <c r="B1" s="406" t="str">
        <f>PA_NAME</f>
        <v>San Diego Gas &amp; Electric Co</v>
      </c>
    </row>
    <row r="2" spans="1:6" ht="15.4">
      <c r="A2" s="20" t="s">
        <v>85</v>
      </c>
      <c r="B2" s="406" t="str">
        <f>RPT_YEAR</f>
        <v>2022-2023</v>
      </c>
    </row>
    <row r="3" spans="1:6">
      <c r="A3" s="108" t="s">
        <v>768</v>
      </c>
    </row>
    <row r="6" spans="1:6">
      <c r="A6" s="109"/>
      <c r="B6" s="109"/>
      <c r="C6" s="109"/>
      <c r="D6" s="109"/>
      <c r="E6" s="109"/>
      <c r="F6" s="109"/>
    </row>
    <row r="7" spans="1:6" ht="28.5">
      <c r="A7" s="463" t="s">
        <v>553</v>
      </c>
      <c r="B7" s="109" t="s">
        <v>769</v>
      </c>
      <c r="C7" s="109" t="s">
        <v>759</v>
      </c>
      <c r="D7" s="941" t="s">
        <v>737</v>
      </c>
      <c r="E7" s="941" t="s">
        <v>738</v>
      </c>
      <c r="F7" s="941" t="s">
        <v>770</v>
      </c>
    </row>
    <row r="8" spans="1:6" ht="15.75">
      <c r="A8" s="109" t="s">
        <v>17</v>
      </c>
      <c r="B8" s="109" t="s">
        <v>771</v>
      </c>
      <c r="C8" s="110" t="s">
        <v>681</v>
      </c>
      <c r="D8" s="702">
        <v>146217.62793353575</v>
      </c>
      <c r="E8" s="702">
        <v>133401.53185972091</v>
      </c>
      <c r="F8" s="702">
        <v>135756.59260939443</v>
      </c>
    </row>
    <row r="9" spans="1:6" ht="15.75">
      <c r="A9" s="109"/>
      <c r="B9" s="109"/>
      <c r="C9" s="110" t="s">
        <v>763</v>
      </c>
      <c r="D9" s="702">
        <v>389457.38584074384</v>
      </c>
      <c r="E9" s="702">
        <v>662737.76210428926</v>
      </c>
      <c r="F9" s="702">
        <v>988063.27811177378</v>
      </c>
    </row>
    <row r="10" spans="1:6" ht="15.75">
      <c r="A10" s="109"/>
      <c r="B10" s="109"/>
      <c r="C10" s="110" t="s">
        <v>772</v>
      </c>
      <c r="D10" s="702">
        <v>133585.59846072507</v>
      </c>
      <c r="E10" s="702">
        <v>163014.39184836551</v>
      </c>
      <c r="F10" s="702">
        <v>316489.93447265477</v>
      </c>
    </row>
    <row r="11" spans="1:6" ht="15.75">
      <c r="A11" s="109"/>
      <c r="B11" s="109"/>
      <c r="C11" s="110" t="s">
        <v>764</v>
      </c>
      <c r="D11" s="702">
        <v>75967.103471185808</v>
      </c>
      <c r="E11" s="702">
        <v>0</v>
      </c>
      <c r="F11" s="702">
        <v>0</v>
      </c>
    </row>
    <row r="12" spans="1:6" ht="15.75">
      <c r="A12" s="109"/>
      <c r="B12" s="109"/>
      <c r="C12" s="110" t="s">
        <v>765</v>
      </c>
      <c r="D12" s="702">
        <v>74266.649999999936</v>
      </c>
      <c r="E12" s="702">
        <v>101429.1118483655</v>
      </c>
      <c r="F12" s="702">
        <v>166116.5264726548</v>
      </c>
    </row>
    <row r="13" spans="1:6" ht="15.75">
      <c r="A13" s="109"/>
      <c r="B13" s="109"/>
      <c r="C13" s="110" t="s">
        <v>707</v>
      </c>
      <c r="D13" s="702">
        <v>117293.35145300208</v>
      </c>
      <c r="E13" s="702">
        <v>161833.01740713249</v>
      </c>
      <c r="F13" s="702">
        <v>164690.00549402749</v>
      </c>
    </row>
    <row r="14" spans="1:6" ht="15.75">
      <c r="A14" s="109"/>
      <c r="B14" s="109"/>
      <c r="C14" s="110" t="s">
        <v>766</v>
      </c>
      <c r="D14" s="702">
        <v>21202.957675295962</v>
      </c>
      <c r="E14" s="702">
        <v>52688</v>
      </c>
      <c r="F14" s="702">
        <v>0</v>
      </c>
    </row>
    <row r="15" spans="1:6" ht="15.75">
      <c r="A15" s="109"/>
      <c r="B15" s="109"/>
      <c r="C15" s="110" t="s">
        <v>723</v>
      </c>
      <c r="D15" s="702">
        <v>3478.75</v>
      </c>
      <c r="E15" s="702">
        <v>0</v>
      </c>
      <c r="F15" s="702">
        <v>0</v>
      </c>
    </row>
    <row r="16" spans="1:6" ht="15.75">
      <c r="A16" s="109"/>
      <c r="B16" s="109"/>
      <c r="C16" s="110" t="s">
        <v>726</v>
      </c>
      <c r="D16" s="702">
        <v>121844.04381093998</v>
      </c>
      <c r="E16" s="702">
        <v>124430.3053897498</v>
      </c>
      <c r="F16" s="702">
        <v>156313.00496490762</v>
      </c>
    </row>
    <row r="17" spans="1:6" ht="15.75">
      <c r="A17" s="109"/>
      <c r="B17" s="109"/>
      <c r="C17" s="110" t="s">
        <v>731</v>
      </c>
      <c r="D17" s="702">
        <v>19143.02</v>
      </c>
      <c r="E17" s="702">
        <v>33009.919999999998</v>
      </c>
      <c r="F17" s="702">
        <v>15756.198399999997</v>
      </c>
    </row>
    <row r="18" spans="1:6" ht="15.75">
      <c r="A18" s="109"/>
      <c r="B18" s="111" t="s">
        <v>773</v>
      </c>
      <c r="C18" s="111"/>
      <c r="D18" s="703">
        <f>SUM(D8:D17)</f>
        <v>1102456.4886454283</v>
      </c>
      <c r="E18" s="703">
        <f t="shared" ref="E18:F18" si="0">SUM(E8:E17)</f>
        <v>1432544.0404576235</v>
      </c>
      <c r="F18" s="703">
        <f t="shared" si="0"/>
        <v>1943185.5405254129</v>
      </c>
    </row>
    <row r="19" spans="1:6" ht="15.75">
      <c r="A19" s="109"/>
      <c r="B19" s="109" t="s">
        <v>774</v>
      </c>
      <c r="C19" s="942" t="s">
        <v>775</v>
      </c>
      <c r="D19" s="702">
        <v>0</v>
      </c>
      <c r="E19" s="702">
        <v>2223097.8535000002</v>
      </c>
      <c r="F19" s="702">
        <v>6416792.1419000002</v>
      </c>
    </row>
    <row r="20" spans="1:6" ht="15.75">
      <c r="A20" s="109"/>
      <c r="B20" s="109"/>
      <c r="C20" s="109" t="s">
        <v>776</v>
      </c>
      <c r="D20" s="702">
        <v>0</v>
      </c>
      <c r="E20" s="702">
        <v>0</v>
      </c>
      <c r="F20" s="702">
        <v>0</v>
      </c>
    </row>
    <row r="21" spans="1:6" ht="15.75">
      <c r="A21" s="109"/>
      <c r="B21" s="109"/>
      <c r="C21" s="109" t="s">
        <v>777</v>
      </c>
      <c r="D21" s="702">
        <v>0</v>
      </c>
      <c r="E21" s="702">
        <v>0</v>
      </c>
      <c r="F21" s="702">
        <v>0</v>
      </c>
    </row>
    <row r="22" spans="1:6" ht="15.75">
      <c r="A22" s="109"/>
      <c r="B22" s="109"/>
      <c r="C22" s="109" t="s">
        <v>778</v>
      </c>
      <c r="D22" s="702">
        <v>0</v>
      </c>
      <c r="E22" s="702">
        <v>3384822</v>
      </c>
      <c r="F22" s="702">
        <v>0</v>
      </c>
    </row>
    <row r="23" spans="1:6" ht="15.75">
      <c r="A23" s="109"/>
      <c r="B23" s="109"/>
      <c r="C23" s="109" t="s">
        <v>779</v>
      </c>
      <c r="D23" s="702">
        <v>29583.312282960207</v>
      </c>
      <c r="E23" s="702">
        <v>0</v>
      </c>
      <c r="F23" s="702">
        <v>0</v>
      </c>
    </row>
    <row r="24" spans="1:6" ht="15.75">
      <c r="A24" s="109"/>
      <c r="B24" s="109"/>
      <c r="C24" s="109" t="s">
        <v>780</v>
      </c>
      <c r="D24" s="702">
        <v>7203003.297030014</v>
      </c>
      <c r="E24" s="702">
        <v>108102.07036445478</v>
      </c>
      <c r="F24" s="702">
        <v>89226.858312503784</v>
      </c>
    </row>
    <row r="25" spans="1:6" ht="15.75">
      <c r="A25" s="109"/>
      <c r="B25" s="109"/>
      <c r="C25" s="109" t="s">
        <v>781</v>
      </c>
      <c r="D25" s="702">
        <v>91449.617738460234</v>
      </c>
      <c r="E25" s="702">
        <v>946219.75</v>
      </c>
      <c r="F25" s="702">
        <v>1096896.0499999998</v>
      </c>
    </row>
    <row r="26" spans="1:6" ht="15.75">
      <c r="A26" s="109"/>
      <c r="B26" s="109"/>
      <c r="C26" s="109" t="s">
        <v>782</v>
      </c>
      <c r="D26" s="702">
        <v>534.04415837562408</v>
      </c>
      <c r="E26" s="702">
        <v>0</v>
      </c>
      <c r="F26" s="702">
        <v>0</v>
      </c>
    </row>
    <row r="27" spans="1:6" ht="15.75">
      <c r="A27" s="109"/>
      <c r="B27" s="109"/>
      <c r="C27" s="109" t="s">
        <v>783</v>
      </c>
      <c r="D27" s="702">
        <v>886.66161131450406</v>
      </c>
      <c r="E27" s="702">
        <v>4372.2299999999996</v>
      </c>
      <c r="F27" s="702">
        <v>4895.08</v>
      </c>
    </row>
    <row r="28" spans="1:6" ht="15.75">
      <c r="A28" s="109"/>
      <c r="B28" s="109"/>
      <c r="C28" s="109" t="s">
        <v>784</v>
      </c>
      <c r="D28" s="702">
        <v>83053.427163123444</v>
      </c>
      <c r="E28" s="702">
        <v>45349.520000000004</v>
      </c>
      <c r="F28" s="702">
        <v>45723.9</v>
      </c>
    </row>
    <row r="29" spans="1:6" ht="15.75">
      <c r="A29" s="109"/>
      <c r="B29" s="109"/>
      <c r="C29" s="109" t="s">
        <v>785</v>
      </c>
      <c r="D29" s="702">
        <v>21059.4</v>
      </c>
      <c r="E29" s="702">
        <v>0</v>
      </c>
      <c r="F29" s="702">
        <v>0</v>
      </c>
    </row>
    <row r="30" spans="1:6" ht="15.75">
      <c r="A30" s="109"/>
      <c r="B30" s="109"/>
      <c r="C30" s="109" t="s">
        <v>786</v>
      </c>
      <c r="D30" s="702">
        <v>0</v>
      </c>
      <c r="E30" s="702">
        <v>0</v>
      </c>
      <c r="F30" s="702">
        <v>0</v>
      </c>
    </row>
    <row r="31" spans="1:6" ht="15.75">
      <c r="A31" s="109"/>
      <c r="B31" s="109"/>
      <c r="C31" s="113" t="s">
        <v>787</v>
      </c>
      <c r="D31" s="702">
        <v>90421.542021932211</v>
      </c>
      <c r="E31" s="702">
        <v>205079.20719759382</v>
      </c>
      <c r="F31" s="702">
        <v>211577.84110984602</v>
      </c>
    </row>
    <row r="32" spans="1:6" ht="15.75">
      <c r="A32" s="109"/>
      <c r="B32" s="109"/>
      <c r="C32" s="109" t="s">
        <v>788</v>
      </c>
      <c r="D32" s="702">
        <v>355287.16460112523</v>
      </c>
      <c r="E32" s="702">
        <v>0</v>
      </c>
      <c r="F32" s="702">
        <v>0</v>
      </c>
    </row>
    <row r="33" spans="1:6" ht="15.75">
      <c r="A33" s="109"/>
      <c r="B33" s="109"/>
      <c r="C33" s="109" t="s">
        <v>789</v>
      </c>
      <c r="D33" s="702">
        <v>91815.472525179095</v>
      </c>
      <c r="E33" s="702">
        <v>0</v>
      </c>
      <c r="F33" s="702">
        <v>0</v>
      </c>
    </row>
    <row r="34" spans="1:6" ht="15.75">
      <c r="A34" s="109"/>
      <c r="B34" s="109"/>
      <c r="C34" s="943" t="s">
        <v>790</v>
      </c>
      <c r="D34" s="702">
        <v>1141737.92</v>
      </c>
      <c r="E34" s="702">
        <v>0</v>
      </c>
      <c r="F34" s="702">
        <v>0</v>
      </c>
    </row>
    <row r="35" spans="1:6" ht="15.75">
      <c r="A35" s="109"/>
      <c r="B35" s="109"/>
      <c r="C35" s="109" t="s">
        <v>791</v>
      </c>
      <c r="D35" s="702">
        <v>0</v>
      </c>
      <c r="E35" s="702">
        <v>5375262.6890285015</v>
      </c>
      <c r="F35" s="702">
        <v>6730057.8812368475</v>
      </c>
    </row>
    <row r="36" spans="1:6" ht="15.75">
      <c r="A36" s="109"/>
      <c r="B36" s="111" t="s">
        <v>792</v>
      </c>
      <c r="C36" s="111"/>
      <c r="D36" s="703">
        <f>SUM(D19:D35)</f>
        <v>9108831.8591324836</v>
      </c>
      <c r="E36" s="703">
        <f t="shared" ref="E36:F36" si="1">SUM(E19:E35)</f>
        <v>12292305.320090551</v>
      </c>
      <c r="F36" s="703">
        <f t="shared" si="1"/>
        <v>14595169.752559196</v>
      </c>
    </row>
    <row r="37" spans="1:6" ht="15.75">
      <c r="A37" s="111" t="s">
        <v>793</v>
      </c>
      <c r="B37" s="111"/>
      <c r="C37" s="111"/>
      <c r="D37" s="703">
        <f>+D36+D18</f>
        <v>10211288.347777912</v>
      </c>
      <c r="E37" s="703">
        <f t="shared" ref="E37:F37" si="2">+E36+E18</f>
        <v>13724849.360548174</v>
      </c>
      <c r="F37" s="703">
        <f t="shared" si="2"/>
        <v>16538355.293084608</v>
      </c>
    </row>
    <row r="38" spans="1:6" ht="15.75">
      <c r="A38" s="109"/>
      <c r="B38" s="109" t="s">
        <v>794</v>
      </c>
      <c r="C38" s="109" t="s">
        <v>795</v>
      </c>
      <c r="D38" s="462">
        <v>0.52300000000000002</v>
      </c>
      <c r="E38" s="462">
        <v>0.45800000000000002</v>
      </c>
      <c r="F38" s="462">
        <v>0.61</v>
      </c>
    </row>
    <row r="39" spans="1:6">
      <c r="D39" s="501">
        <f>+D37-'9 Portfolio Summary'!E8</f>
        <v>0</v>
      </c>
      <c r="E39" s="501">
        <f>+E37-'9 Portfolio Summary'!I8</f>
        <v>0</v>
      </c>
      <c r="F39" s="501">
        <f>+F37-'9 Portfolio Summary'!M8</f>
        <v>0</v>
      </c>
    </row>
    <row r="40" spans="1:6">
      <c r="A40" s="107" t="s">
        <v>201</v>
      </c>
      <c r="B40" s="904" t="s">
        <v>796</v>
      </c>
    </row>
    <row r="41" spans="1:6">
      <c r="B41" s="892" t="s">
        <v>797</v>
      </c>
      <c r="C41" s="780"/>
    </row>
    <row r="42" spans="1:6">
      <c r="B42" s="904" t="s">
        <v>798</v>
      </c>
    </row>
    <row r="43" spans="1:6" ht="15.75">
      <c r="B43" s="114"/>
    </row>
  </sheetData>
  <pageMargins left="0" right="0" top="0" bottom="0" header="0.3" footer="0.3"/>
  <pageSetup scale="56"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5192E-C6D1-48CB-9EE8-4D4E7CAABBEE}">
  <sheetPr>
    <pageSetUpPr fitToPage="1"/>
  </sheetPr>
  <dimension ref="A1:AX45"/>
  <sheetViews>
    <sheetView zoomScale="80" zoomScaleNormal="80" workbookViewId="0"/>
  </sheetViews>
  <sheetFormatPr defaultColWidth="8.625" defaultRowHeight="14.25"/>
  <cols>
    <col min="1" max="1" width="13.625" style="107" customWidth="1"/>
    <col min="2" max="2" width="30.1875" style="107" customWidth="1"/>
    <col min="3" max="3" width="69.625" style="107" customWidth="1"/>
    <col min="4" max="6" width="21.5" style="107" customWidth="1"/>
    <col min="7" max="16384" width="8.625" style="107"/>
  </cols>
  <sheetData>
    <row r="1" spans="1:6" ht="15.4">
      <c r="A1" s="20" t="s">
        <v>84</v>
      </c>
      <c r="B1" s="406" t="str">
        <f>PA_NAME</f>
        <v>San Diego Gas &amp; Electric Co</v>
      </c>
    </row>
    <row r="2" spans="1:6" ht="15.4">
      <c r="A2" s="20" t="s">
        <v>85</v>
      </c>
      <c r="B2" s="406" t="str">
        <f>RPT_YEAR</f>
        <v>2022-2023</v>
      </c>
    </row>
    <row r="3" spans="1:6">
      <c r="A3" s="108" t="s">
        <v>799</v>
      </c>
    </row>
    <row r="6" spans="1:6">
      <c r="A6" s="109"/>
      <c r="B6" s="109"/>
      <c r="C6" s="109"/>
      <c r="D6" s="109"/>
      <c r="E6" s="109"/>
      <c r="F6" s="109"/>
    </row>
    <row r="7" spans="1:6" ht="28.5">
      <c r="A7" s="463" t="s">
        <v>553</v>
      </c>
      <c r="B7" s="109" t="s">
        <v>769</v>
      </c>
      <c r="C7" s="109" t="s">
        <v>759</v>
      </c>
      <c r="D7" s="941" t="s">
        <v>737</v>
      </c>
      <c r="E7" s="941" t="s">
        <v>738</v>
      </c>
      <c r="F7" s="941" t="s">
        <v>739</v>
      </c>
    </row>
    <row r="8" spans="1:6" ht="15.75">
      <c r="A8" s="109" t="s">
        <v>22</v>
      </c>
      <c r="B8" s="109" t="s">
        <v>771</v>
      </c>
      <c r="C8" s="110" t="s">
        <v>681</v>
      </c>
      <c r="D8" s="702">
        <v>118475.39139831538</v>
      </c>
      <c r="E8" s="702">
        <v>188375.27887683411</v>
      </c>
      <c r="F8" s="702">
        <v>125306.3244727624</v>
      </c>
    </row>
    <row r="9" spans="1:6" ht="15.75">
      <c r="A9" s="109"/>
      <c r="B9" s="109"/>
      <c r="C9" s="110" t="s">
        <v>763</v>
      </c>
      <c r="D9" s="702">
        <v>902223.55249289796</v>
      </c>
      <c r="E9" s="702">
        <v>2553614.752736717</v>
      </c>
      <c r="F9" s="702">
        <v>1866271.7810129495</v>
      </c>
    </row>
    <row r="10" spans="1:6" ht="15.75">
      <c r="A10" s="109"/>
      <c r="B10" s="109"/>
      <c r="C10" s="110" t="s">
        <v>772</v>
      </c>
      <c r="D10" s="702">
        <v>333907.95068929845</v>
      </c>
      <c r="E10" s="702">
        <v>343590.31629723916</v>
      </c>
      <c r="F10" s="702">
        <v>277103.48457206745</v>
      </c>
    </row>
    <row r="11" spans="1:6" ht="15.75">
      <c r="A11" s="109"/>
      <c r="B11" s="109"/>
      <c r="C11" s="110" t="s">
        <v>764</v>
      </c>
      <c r="D11" s="702">
        <v>105418.76864304562</v>
      </c>
      <c r="E11" s="702">
        <v>19298.764800000001</v>
      </c>
      <c r="F11" s="702">
        <v>0</v>
      </c>
    </row>
    <row r="12" spans="1:6" ht="15.75">
      <c r="A12" s="109"/>
      <c r="B12" s="109"/>
      <c r="C12" s="110" t="s">
        <v>765</v>
      </c>
      <c r="D12" s="702">
        <v>84866.510000000038</v>
      </c>
      <c r="E12" s="702">
        <v>154848.55629723915</v>
      </c>
      <c r="F12" s="702">
        <v>126970.68458182554</v>
      </c>
    </row>
    <row r="13" spans="1:6" ht="15.75">
      <c r="A13" s="109"/>
      <c r="B13" s="109"/>
      <c r="C13" s="110" t="s">
        <v>707</v>
      </c>
      <c r="D13" s="702">
        <v>95038.990292820774</v>
      </c>
      <c r="E13" s="702">
        <v>228523.16132025496</v>
      </c>
      <c r="F13" s="702">
        <v>152012.50170761548</v>
      </c>
    </row>
    <row r="14" spans="1:6" ht="15.75">
      <c r="A14" s="109"/>
      <c r="B14" s="109"/>
      <c r="C14" s="110" t="s">
        <v>766</v>
      </c>
      <c r="D14" s="702">
        <v>28471.486982712235</v>
      </c>
      <c r="E14" s="702">
        <v>0</v>
      </c>
      <c r="F14" s="702">
        <v>0</v>
      </c>
    </row>
    <row r="15" spans="1:6" ht="15.75">
      <c r="A15" s="109"/>
      <c r="B15" s="109"/>
      <c r="C15" s="110" t="s">
        <v>723</v>
      </c>
      <c r="D15" s="702">
        <v>881647.49</v>
      </c>
      <c r="E15" s="702">
        <v>0</v>
      </c>
      <c r="F15" s="702">
        <v>0</v>
      </c>
    </row>
    <row r="16" spans="1:6" ht="15.75">
      <c r="A16" s="109"/>
      <c r="B16" s="109"/>
      <c r="C16" s="110" t="s">
        <v>726</v>
      </c>
      <c r="D16" s="702">
        <v>98396.02604045147</v>
      </c>
      <c r="E16" s="702">
        <v>175362.68953059721</v>
      </c>
      <c r="F16" s="702">
        <v>125329.03140218368</v>
      </c>
    </row>
    <row r="17" spans="1:50" ht="15.75">
      <c r="A17" s="109"/>
      <c r="B17" s="109"/>
      <c r="C17" s="110" t="s">
        <v>731</v>
      </c>
      <c r="D17" s="702">
        <v>39598.730000000003</v>
      </c>
      <c r="E17" s="702">
        <v>4299.340799999999</v>
      </c>
      <c r="F17" s="702">
        <v>33.170943997844013</v>
      </c>
    </row>
    <row r="18" spans="1:50" ht="15.75">
      <c r="A18" s="109"/>
      <c r="B18" s="111" t="s">
        <v>773</v>
      </c>
      <c r="C18" s="111"/>
      <c r="D18" s="703">
        <f>SUM(D8:D17)</f>
        <v>2688044.8965395424</v>
      </c>
      <c r="E18" s="703">
        <f t="shared" ref="E18:F18" si="0">SUM(E8:E17)</f>
        <v>3667912.8606588817</v>
      </c>
      <c r="F18" s="703">
        <f t="shared" si="0"/>
        <v>2673026.9786934019</v>
      </c>
    </row>
    <row r="19" spans="1:50" ht="15.75">
      <c r="A19" s="109"/>
      <c r="B19" s="109" t="s">
        <v>774</v>
      </c>
      <c r="C19" s="942" t="s">
        <v>775</v>
      </c>
      <c r="D19" s="702">
        <v>0</v>
      </c>
      <c r="E19" s="702">
        <v>11470296.34</v>
      </c>
      <c r="F19" s="702">
        <v>14370783.390000001</v>
      </c>
    </row>
    <row r="20" spans="1:50" s="112" customFormat="1" ht="15.75">
      <c r="A20" s="109"/>
      <c r="B20" s="109"/>
      <c r="C20" s="109" t="s">
        <v>776</v>
      </c>
      <c r="D20" s="702">
        <v>0</v>
      </c>
      <c r="E20" s="702">
        <v>0</v>
      </c>
      <c r="F20" s="702">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row>
    <row r="21" spans="1:50" s="112" customFormat="1" ht="15.75">
      <c r="A21" s="109"/>
      <c r="B21" s="109"/>
      <c r="C21" s="109" t="s">
        <v>777</v>
      </c>
      <c r="D21" s="702">
        <v>0</v>
      </c>
      <c r="E21" s="702">
        <v>0</v>
      </c>
      <c r="F21" s="702">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row>
    <row r="22" spans="1:50" s="112" customFormat="1" ht="15.75">
      <c r="A22" s="109"/>
      <c r="B22" s="109"/>
      <c r="C22" s="109" t="s">
        <v>778</v>
      </c>
      <c r="D22" s="702">
        <v>0</v>
      </c>
      <c r="E22" s="702">
        <v>1183000</v>
      </c>
      <c r="F22" s="702">
        <v>1083000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row>
    <row r="23" spans="1:50" ht="15.75">
      <c r="A23" s="109"/>
      <c r="B23" s="109"/>
      <c r="C23" s="109" t="s">
        <v>779</v>
      </c>
      <c r="D23" s="702">
        <v>30427.99712144252</v>
      </c>
      <c r="E23" s="702">
        <v>0</v>
      </c>
      <c r="F23" s="702">
        <v>0</v>
      </c>
    </row>
    <row r="24" spans="1:50" ht="15.75">
      <c r="A24" s="109"/>
      <c r="B24" s="109"/>
      <c r="C24" s="109" t="s">
        <v>780</v>
      </c>
      <c r="D24" s="702">
        <v>5915967.1672153287</v>
      </c>
      <c r="E24" s="702">
        <v>193367.6048255756</v>
      </c>
      <c r="F24" s="702">
        <v>116604.54187342082</v>
      </c>
    </row>
    <row r="25" spans="1:50" ht="15.75">
      <c r="A25" s="109"/>
      <c r="B25" s="109"/>
      <c r="C25" s="109" t="s">
        <v>781</v>
      </c>
      <c r="D25" s="702">
        <v>292230.38119466644</v>
      </c>
      <c r="E25" s="702">
        <v>1162371.23</v>
      </c>
      <c r="F25" s="702">
        <v>959679.58</v>
      </c>
    </row>
    <row r="26" spans="1:50" ht="15.75">
      <c r="A26" s="109"/>
      <c r="B26" s="109"/>
      <c r="C26" s="109" t="s">
        <v>782</v>
      </c>
      <c r="D26" s="702">
        <v>599.88722210826188</v>
      </c>
      <c r="E26" s="702">
        <v>0</v>
      </c>
      <c r="F26" s="702">
        <v>0</v>
      </c>
    </row>
    <row r="27" spans="1:50" ht="15.75">
      <c r="A27" s="109"/>
      <c r="B27" s="109"/>
      <c r="C27" s="109" t="s">
        <v>783</v>
      </c>
      <c r="D27" s="702">
        <v>1150.0214154866812</v>
      </c>
      <c r="E27" s="702">
        <v>8361.380000000001</v>
      </c>
      <c r="F27" s="702">
        <v>7410.9500000000007</v>
      </c>
    </row>
    <row r="28" spans="1:50" ht="15.75">
      <c r="A28" s="109"/>
      <c r="B28" s="109"/>
      <c r="C28" s="109" t="s">
        <v>784</v>
      </c>
      <c r="D28" s="702">
        <v>85424.830677296311</v>
      </c>
      <c r="E28" s="702">
        <v>124673.49</v>
      </c>
      <c r="F28" s="702">
        <v>120792.48</v>
      </c>
    </row>
    <row r="29" spans="1:50" ht="15.75">
      <c r="A29" s="109"/>
      <c r="B29" s="109"/>
      <c r="C29" s="109" t="s">
        <v>785</v>
      </c>
      <c r="D29" s="702">
        <v>5314.98</v>
      </c>
      <c r="E29" s="702">
        <v>2000</v>
      </c>
      <c r="F29" s="702">
        <v>0</v>
      </c>
    </row>
    <row r="30" spans="1:50" ht="15.75">
      <c r="A30" s="109"/>
      <c r="B30" s="109"/>
      <c r="C30" s="109" t="s">
        <v>786</v>
      </c>
      <c r="D30" s="702">
        <v>14326.66</v>
      </c>
      <c r="E30" s="702">
        <v>0</v>
      </c>
      <c r="F30" s="702">
        <v>0</v>
      </c>
    </row>
    <row r="31" spans="1:50" ht="15.75">
      <c r="A31" s="109"/>
      <c r="B31" s="109"/>
      <c r="C31" s="778" t="s">
        <v>787</v>
      </c>
      <c r="D31" s="702">
        <v>142516.89881938079</v>
      </c>
      <c r="E31" s="702">
        <v>308909.38904799457</v>
      </c>
      <c r="F31" s="702">
        <v>197215.45597278056</v>
      </c>
    </row>
    <row r="32" spans="1:50" ht="15.75">
      <c r="A32" s="109"/>
      <c r="B32" s="109"/>
      <c r="C32" s="109" t="s">
        <v>788</v>
      </c>
      <c r="D32" s="702">
        <v>-11035.399033829699</v>
      </c>
      <c r="E32" s="702">
        <v>0</v>
      </c>
      <c r="F32" s="702">
        <v>0</v>
      </c>
    </row>
    <row r="33" spans="1:50" ht="15.75">
      <c r="A33" s="109"/>
      <c r="B33" s="109"/>
      <c r="C33" s="109" t="s">
        <v>789</v>
      </c>
      <c r="D33" s="702">
        <v>94437.056505982342</v>
      </c>
      <c r="E33" s="702">
        <v>0</v>
      </c>
      <c r="F33" s="702">
        <v>0</v>
      </c>
    </row>
    <row r="34" spans="1:50" s="112" customFormat="1" ht="15.75">
      <c r="A34" s="109"/>
      <c r="B34" s="109"/>
      <c r="C34" s="943" t="s">
        <v>790</v>
      </c>
      <c r="D34" s="702">
        <v>4012706.4700000007</v>
      </c>
      <c r="E34" s="702">
        <v>2000572.1332999999</v>
      </c>
      <c r="F34" s="702">
        <v>511014.68</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row>
    <row r="35" spans="1:50" ht="15.75">
      <c r="A35" s="109"/>
      <c r="B35" s="109"/>
      <c r="C35" s="109" t="s">
        <v>791</v>
      </c>
      <c r="D35" s="702">
        <v>0</v>
      </c>
      <c r="E35" s="702">
        <v>17522349.813255008</v>
      </c>
      <c r="F35" s="702">
        <v>21298094.943824176</v>
      </c>
    </row>
    <row r="36" spans="1:50" ht="15.75">
      <c r="A36" s="109"/>
      <c r="B36" s="111" t="s">
        <v>792</v>
      </c>
      <c r="C36" s="111"/>
      <c r="D36" s="703">
        <f>SUM(D19:D35)</f>
        <v>10584066.951137863</v>
      </c>
      <c r="E36" s="703">
        <f>SUM(E19:E35)</f>
        <v>33975901.380428582</v>
      </c>
      <c r="F36" s="703">
        <f>SUM(F19:F35)</f>
        <v>38664596.021670379</v>
      </c>
    </row>
    <row r="37" spans="1:50" ht="15.75">
      <c r="A37" s="944" t="s">
        <v>800</v>
      </c>
      <c r="B37" s="111"/>
      <c r="C37" s="111"/>
      <c r="D37" s="703">
        <f>+D36+D18</f>
        <v>13272111.847677406</v>
      </c>
      <c r="E37" s="703">
        <f t="shared" ref="E37:F37" si="1">+E36+E18</f>
        <v>37643814.241087466</v>
      </c>
      <c r="F37" s="703">
        <f t="shared" si="1"/>
        <v>41337623.000363782</v>
      </c>
    </row>
    <row r="38" spans="1:50" ht="15.75">
      <c r="A38" s="109"/>
      <c r="B38" s="109" t="s">
        <v>794</v>
      </c>
      <c r="C38" s="109" t="s">
        <v>795</v>
      </c>
      <c r="D38" s="462">
        <v>1.274</v>
      </c>
      <c r="E38" s="462">
        <v>1.173</v>
      </c>
      <c r="F38" s="462">
        <v>0.84</v>
      </c>
    </row>
    <row r="39" spans="1:50">
      <c r="D39" s="501">
        <f>+D37-'9 Portfolio Summary'!E9</f>
        <v>0</v>
      </c>
      <c r="E39" s="501">
        <f>+E37-'9 Portfolio Summary'!I9</f>
        <v>0</v>
      </c>
      <c r="F39" s="501">
        <f>+F37-'9 Portfolio Summary'!M9</f>
        <v>0</v>
      </c>
    </row>
    <row r="40" spans="1:50">
      <c r="A40" s="107" t="s">
        <v>201</v>
      </c>
      <c r="B40" s="904" t="s">
        <v>796</v>
      </c>
    </row>
    <row r="41" spans="1:50">
      <c r="B41" s="892" t="s">
        <v>797</v>
      </c>
      <c r="C41" s="780"/>
    </row>
    <row r="42" spans="1:50">
      <c r="B42" s="904" t="s">
        <v>798</v>
      </c>
    </row>
    <row r="43" spans="1:50" ht="15.75">
      <c r="B43" s="114"/>
    </row>
    <row r="44" spans="1:50">
      <c r="B44" s="904"/>
    </row>
    <row r="45" spans="1:50">
      <c r="B45" s="904" t="s">
        <v>801</v>
      </c>
    </row>
  </sheetData>
  <pageMargins left="0" right="0" top="0" bottom="0" header="0.3" footer="0.3"/>
  <pageSetup scale="4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F9170-06C3-4B08-B8B2-DBC744E2F239}">
  <sheetPr>
    <pageSetUpPr fitToPage="1"/>
  </sheetPr>
  <dimension ref="A1:AJ42"/>
  <sheetViews>
    <sheetView zoomScale="80" zoomScaleNormal="80" workbookViewId="0"/>
  </sheetViews>
  <sheetFormatPr defaultColWidth="8.625" defaultRowHeight="14.25"/>
  <cols>
    <col min="1" max="1" width="13.625" style="107" customWidth="1"/>
    <col min="2" max="2" width="30.1875" style="107" customWidth="1"/>
    <col min="3" max="3" width="69.625" style="107" customWidth="1"/>
    <col min="4" max="6" width="21.5" style="107" customWidth="1"/>
    <col min="7" max="16384" width="8.625" style="107"/>
  </cols>
  <sheetData>
    <row r="1" spans="1:6" ht="15.4">
      <c r="A1" s="20" t="s">
        <v>84</v>
      </c>
      <c r="B1" s="406" t="str">
        <f>PA_NAME</f>
        <v>San Diego Gas &amp; Electric Co</v>
      </c>
    </row>
    <row r="2" spans="1:6" ht="15.4">
      <c r="A2" s="20" t="s">
        <v>85</v>
      </c>
      <c r="B2" s="406" t="str">
        <f>RPT_YEAR</f>
        <v>2022-2023</v>
      </c>
    </row>
    <row r="3" spans="1:6">
      <c r="A3" s="108" t="s">
        <v>802</v>
      </c>
    </row>
    <row r="6" spans="1:6">
      <c r="A6" s="109"/>
      <c r="B6" s="109"/>
      <c r="C6" s="109"/>
      <c r="D6" s="109"/>
      <c r="E6" s="109"/>
      <c r="F6" s="109"/>
    </row>
    <row r="7" spans="1:6" ht="28.5">
      <c r="A7" s="463" t="s">
        <v>553</v>
      </c>
      <c r="B7" s="109" t="s">
        <v>769</v>
      </c>
      <c r="C7" s="109" t="s">
        <v>759</v>
      </c>
      <c r="D7" s="941" t="s">
        <v>737</v>
      </c>
      <c r="E7" s="941" t="s">
        <v>738</v>
      </c>
      <c r="F7" s="941" t="s">
        <v>739</v>
      </c>
    </row>
    <row r="8" spans="1:6" ht="15.75">
      <c r="A8" s="942" t="s">
        <v>25</v>
      </c>
      <c r="B8" s="109" t="s">
        <v>771</v>
      </c>
      <c r="C8" s="110" t="s">
        <v>681</v>
      </c>
      <c r="D8" s="702">
        <v>20206.751963993545</v>
      </c>
      <c r="E8" s="702">
        <v>57099.169644323032</v>
      </c>
      <c r="F8" s="702">
        <v>108926.46325348697</v>
      </c>
    </row>
    <row r="9" spans="1:6" ht="15.75">
      <c r="A9" s="109"/>
      <c r="B9" s="109"/>
      <c r="C9" s="110" t="s">
        <v>763</v>
      </c>
      <c r="D9" s="702">
        <v>189819.41786119685</v>
      </c>
      <c r="E9" s="702">
        <v>326865.15625505976</v>
      </c>
      <c r="F9" s="702">
        <v>396034.52464873169</v>
      </c>
    </row>
    <row r="10" spans="1:6" ht="15.75">
      <c r="A10" s="109"/>
      <c r="B10" s="109"/>
      <c r="C10" s="110" t="s">
        <v>772</v>
      </c>
      <c r="D10" s="702">
        <v>138508.4694609438</v>
      </c>
      <c r="E10" s="704">
        <v>92774.895338640577</v>
      </c>
      <c r="F10" s="704">
        <v>112372.39609585601</v>
      </c>
    </row>
    <row r="11" spans="1:6" ht="15.75">
      <c r="A11" s="109"/>
      <c r="B11" s="109"/>
      <c r="C11" s="110" t="s">
        <v>764</v>
      </c>
      <c r="D11" s="702">
        <v>16991.481635832108</v>
      </c>
      <c r="E11" s="702">
        <v>31127.040000000001</v>
      </c>
      <c r="F11" s="702">
        <v>0</v>
      </c>
    </row>
    <row r="12" spans="1:6" ht="15.75">
      <c r="A12" s="109"/>
      <c r="B12" s="109"/>
      <c r="C12" s="110" t="s">
        <v>765</v>
      </c>
      <c r="D12" s="702">
        <v>9724.7700000000023</v>
      </c>
      <c r="E12" s="704">
        <v>22544.495338640583</v>
      </c>
      <c r="F12" s="704">
        <v>62358.89209585599</v>
      </c>
    </row>
    <row r="13" spans="1:6" ht="15.75">
      <c r="A13" s="109"/>
      <c r="B13" s="109"/>
      <c r="C13" s="110" t="s">
        <v>707</v>
      </c>
      <c r="D13" s="702">
        <v>16209.520653102705</v>
      </c>
      <c r="E13" s="702">
        <v>69268.55176370441</v>
      </c>
      <c r="F13" s="702">
        <v>132141.64768614233</v>
      </c>
    </row>
    <row r="14" spans="1:6" ht="15.75">
      <c r="A14" s="109"/>
      <c r="B14" s="109"/>
      <c r="C14" s="110" t="s">
        <v>766</v>
      </c>
      <c r="D14" s="702">
        <v>1240.0444007047672</v>
      </c>
      <c r="E14" s="702">
        <v>0</v>
      </c>
      <c r="F14" s="702">
        <v>0</v>
      </c>
    </row>
    <row r="15" spans="1:6" ht="15.75">
      <c r="A15" s="109"/>
      <c r="B15" s="109"/>
      <c r="C15" s="110" t="s">
        <v>723</v>
      </c>
      <c r="D15" s="702">
        <v>234433.08999999985</v>
      </c>
      <c r="E15" s="702">
        <v>0</v>
      </c>
      <c r="F15" s="702">
        <v>0</v>
      </c>
    </row>
    <row r="16" spans="1:6" ht="15.75">
      <c r="A16" s="109"/>
      <c r="B16" s="109"/>
      <c r="C16" s="110" t="s">
        <v>726</v>
      </c>
      <c r="D16" s="702">
        <v>16802.470549847512</v>
      </c>
      <c r="E16" s="705">
        <v>59581.114338469997</v>
      </c>
      <c r="F16" s="705">
        <v>93013.582297826928</v>
      </c>
    </row>
    <row r="17" spans="1:36" ht="15.75">
      <c r="A17" s="109"/>
      <c r="B17" s="109"/>
      <c r="C17" s="110" t="s">
        <v>731</v>
      </c>
      <c r="D17" s="702">
        <v>12621.809999999992</v>
      </c>
      <c r="E17" s="702">
        <v>4025.6</v>
      </c>
      <c r="F17" s="702">
        <v>8292.735999999999</v>
      </c>
    </row>
    <row r="18" spans="1:36" ht="15.75">
      <c r="A18" s="109"/>
      <c r="B18" s="111" t="s">
        <v>773</v>
      </c>
      <c r="C18" s="111"/>
      <c r="D18" s="703">
        <f>SUM(D8:D17)</f>
        <v>656557.826525621</v>
      </c>
      <c r="E18" s="703">
        <f t="shared" ref="E18:F18" si="0">SUM(E8:E17)</f>
        <v>663286.02267883834</v>
      </c>
      <c r="F18" s="703">
        <f t="shared" si="0"/>
        <v>913140.24207789998</v>
      </c>
    </row>
    <row r="19" spans="1:36" ht="15.75">
      <c r="A19" s="109"/>
      <c r="B19" s="109" t="s">
        <v>774</v>
      </c>
      <c r="C19" s="942" t="s">
        <v>775</v>
      </c>
      <c r="D19" s="702">
        <v>0</v>
      </c>
      <c r="E19" s="702">
        <v>39076.522900000004</v>
      </c>
      <c r="F19" s="702">
        <v>266769.61369999999</v>
      </c>
    </row>
    <row r="20" spans="1:36" s="112" customFormat="1" ht="15.75">
      <c r="A20" s="109"/>
      <c r="B20" s="109"/>
      <c r="C20" s="109" t="s">
        <v>776</v>
      </c>
      <c r="D20" s="702">
        <v>0</v>
      </c>
      <c r="E20" s="702">
        <v>0</v>
      </c>
      <c r="F20" s="702">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row>
    <row r="21" spans="1:36" s="112" customFormat="1" ht="15.75">
      <c r="A21" s="109"/>
      <c r="B21" s="109"/>
      <c r="C21" s="109" t="s">
        <v>777</v>
      </c>
      <c r="D21" s="702">
        <v>0</v>
      </c>
      <c r="E21" s="702">
        <v>0</v>
      </c>
      <c r="F21" s="702">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row>
    <row r="22" spans="1:36" s="112" customFormat="1" ht="15.75">
      <c r="A22" s="109"/>
      <c r="B22" s="109"/>
      <c r="C22" s="109" t="s">
        <v>778</v>
      </c>
      <c r="D22" s="702">
        <v>0</v>
      </c>
      <c r="E22" s="702">
        <v>0</v>
      </c>
      <c r="F22" s="702">
        <v>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row>
    <row r="23" spans="1:36" ht="15.75">
      <c r="A23" s="109"/>
      <c r="B23" s="109"/>
      <c r="C23" s="109" t="s">
        <v>779</v>
      </c>
      <c r="D23" s="702">
        <v>5902.44255361059</v>
      </c>
      <c r="E23" s="702">
        <v>0</v>
      </c>
      <c r="F23" s="702">
        <v>0</v>
      </c>
    </row>
    <row r="24" spans="1:36" ht="15.75">
      <c r="A24" s="109"/>
      <c r="B24" s="109"/>
      <c r="C24" s="109" t="s">
        <v>780</v>
      </c>
      <c r="D24" s="702">
        <v>1004767.1097827773</v>
      </c>
      <c r="E24" s="702">
        <v>39894.714526764059</v>
      </c>
      <c r="F24" s="702">
        <v>71111.170659868862</v>
      </c>
    </row>
    <row r="25" spans="1:36" ht="15.75">
      <c r="A25" s="109"/>
      <c r="B25" s="109"/>
      <c r="C25" s="109" t="s">
        <v>781</v>
      </c>
      <c r="D25" s="702">
        <v>31025.418347763585</v>
      </c>
      <c r="E25" s="702">
        <v>17944.91</v>
      </c>
      <c r="F25" s="702">
        <v>53515.47</v>
      </c>
    </row>
    <row r="26" spans="1:36" ht="15.75">
      <c r="A26" s="109"/>
      <c r="B26" s="109"/>
      <c r="C26" s="109" t="s">
        <v>782</v>
      </c>
      <c r="D26" s="702">
        <v>67.009303472965499</v>
      </c>
      <c r="E26" s="702">
        <v>0</v>
      </c>
      <c r="F26" s="702">
        <v>0</v>
      </c>
    </row>
    <row r="27" spans="1:36" ht="15.75">
      <c r="A27" s="109"/>
      <c r="B27" s="109"/>
      <c r="C27" s="109" t="s">
        <v>783</v>
      </c>
      <c r="D27" s="702">
        <v>281.52199020610874</v>
      </c>
      <c r="E27" s="702">
        <v>228.07</v>
      </c>
      <c r="F27" s="702">
        <v>761.06999999999994</v>
      </c>
    </row>
    <row r="28" spans="1:36" ht="15.75">
      <c r="A28" s="109"/>
      <c r="B28" s="109"/>
      <c r="C28" s="109" t="s">
        <v>784</v>
      </c>
      <c r="D28" s="702">
        <v>16570.763882757641</v>
      </c>
      <c r="E28" s="702">
        <v>6890.65</v>
      </c>
      <c r="F28" s="702">
        <v>13699.82</v>
      </c>
    </row>
    <row r="29" spans="1:36" ht="15.75">
      <c r="A29" s="109"/>
      <c r="B29" s="109"/>
      <c r="C29" s="109" t="s">
        <v>785</v>
      </c>
      <c r="D29" s="702">
        <v>0</v>
      </c>
      <c r="E29" s="702">
        <v>20000</v>
      </c>
      <c r="F29" s="702">
        <v>0</v>
      </c>
    </row>
    <row r="30" spans="1:36" ht="15.75">
      <c r="A30" s="109"/>
      <c r="B30" s="109"/>
      <c r="C30" s="109" t="s">
        <v>786</v>
      </c>
      <c r="D30" s="702">
        <v>891.97000000000014</v>
      </c>
      <c r="E30" s="702">
        <v>0</v>
      </c>
      <c r="F30" s="702">
        <v>0</v>
      </c>
    </row>
    <row r="31" spans="1:36" ht="15.75">
      <c r="A31" s="109"/>
      <c r="B31" s="109"/>
      <c r="C31" s="778" t="s">
        <v>787</v>
      </c>
      <c r="D31" s="702">
        <v>32128.696843115074</v>
      </c>
      <c r="E31" s="702">
        <v>93858.622695927887</v>
      </c>
      <c r="F31" s="702">
        <v>149703.70103529096</v>
      </c>
    </row>
    <row r="32" spans="1:36" ht="15.75">
      <c r="A32" s="109"/>
      <c r="B32" s="109"/>
      <c r="C32" s="109" t="s">
        <v>788</v>
      </c>
      <c r="D32" s="702">
        <v>3.6082274434187873</v>
      </c>
      <c r="E32" s="702">
        <v>0</v>
      </c>
      <c r="F32" s="702">
        <v>0</v>
      </c>
    </row>
    <row r="33" spans="1:36" ht="15.75">
      <c r="A33" s="109"/>
      <c r="B33" s="109"/>
      <c r="C33" s="109" t="s">
        <v>789</v>
      </c>
      <c r="D33" s="702">
        <v>18318.961275496942</v>
      </c>
      <c r="E33" s="702">
        <v>0</v>
      </c>
      <c r="F33" s="702">
        <v>0</v>
      </c>
    </row>
    <row r="34" spans="1:36" s="112" customFormat="1" ht="15.75">
      <c r="A34" s="109"/>
      <c r="B34" s="109"/>
      <c r="C34" s="943" t="s">
        <v>790</v>
      </c>
      <c r="D34" s="702">
        <v>1733585.97</v>
      </c>
      <c r="E34" s="702">
        <v>1780186.31</v>
      </c>
      <c r="F34" s="702">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row>
    <row r="35" spans="1:36" ht="15.75">
      <c r="A35" s="109"/>
      <c r="B35" s="109"/>
      <c r="C35" s="109" t="s">
        <v>791</v>
      </c>
      <c r="D35" s="702">
        <v>0</v>
      </c>
      <c r="E35" s="702">
        <v>16732.281526404407</v>
      </c>
      <c r="F35" s="702">
        <v>3948994.9432752104</v>
      </c>
    </row>
    <row r="36" spans="1:36" ht="15.75">
      <c r="A36" s="109"/>
      <c r="B36" s="111" t="s">
        <v>792</v>
      </c>
      <c r="C36" s="111"/>
      <c r="D36" s="703">
        <f>SUM(D19:D35)</f>
        <v>2843543.4722066438</v>
      </c>
      <c r="E36" s="703">
        <f t="shared" ref="E36:F36" si="1">SUM(E19:E35)</f>
        <v>2014812.0816490964</v>
      </c>
      <c r="F36" s="703">
        <f t="shared" si="1"/>
        <v>4504555.7886703704</v>
      </c>
    </row>
    <row r="37" spans="1:36" ht="15.75">
      <c r="A37" s="944" t="s">
        <v>803</v>
      </c>
      <c r="B37" s="111"/>
      <c r="C37" s="111"/>
      <c r="D37" s="703">
        <f>+D36+D18</f>
        <v>3500101.2987322649</v>
      </c>
      <c r="E37" s="703">
        <f t="shared" ref="E37:F37" si="2">+E36+E18</f>
        <v>2678098.1043279348</v>
      </c>
      <c r="F37" s="703">
        <f t="shared" si="2"/>
        <v>5417696.0307482705</v>
      </c>
    </row>
    <row r="38" spans="1:36" ht="15.75">
      <c r="A38" s="109"/>
      <c r="B38" s="109" t="s">
        <v>794</v>
      </c>
      <c r="C38" s="109" t="s">
        <v>795</v>
      </c>
      <c r="D38" s="462">
        <v>0.311</v>
      </c>
      <c r="E38" s="462">
        <v>0.21199999999999999</v>
      </c>
      <c r="F38" s="462">
        <v>0.28699999999999998</v>
      </c>
    </row>
    <row r="39" spans="1:36">
      <c r="D39" s="706">
        <f>+D37-'9 Portfolio Summary'!E10</f>
        <v>0</v>
      </c>
      <c r="E39" s="706">
        <f>+E37-'9 Portfolio Summary'!I10</f>
        <v>0</v>
      </c>
      <c r="F39" s="706">
        <f>+F37-'9 Portfolio Summary'!M10</f>
        <v>0</v>
      </c>
    </row>
    <row r="40" spans="1:36">
      <c r="A40" s="107" t="s">
        <v>201</v>
      </c>
      <c r="B40" s="904" t="s">
        <v>796</v>
      </c>
    </row>
    <row r="41" spans="1:36">
      <c r="B41" s="892" t="s">
        <v>797</v>
      </c>
      <c r="C41" s="780"/>
    </row>
    <row r="42" spans="1:36">
      <c r="B42" s="904" t="s">
        <v>798</v>
      </c>
    </row>
  </sheetData>
  <pageMargins left="0" right="0" top="0" bottom="0" header="0.3" footer="0.3"/>
  <pageSetup scale="5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FCD51-436D-4BB1-B75A-37CE2804B878}">
  <sheetPr>
    <pageSetUpPr fitToPage="1"/>
  </sheetPr>
  <dimension ref="A1:AS43"/>
  <sheetViews>
    <sheetView zoomScale="80" zoomScaleNormal="80" workbookViewId="0"/>
  </sheetViews>
  <sheetFormatPr defaultColWidth="8.625" defaultRowHeight="14.25"/>
  <cols>
    <col min="1" max="1" width="13.625" style="107" customWidth="1"/>
    <col min="2" max="2" width="30.1875" style="107" customWidth="1"/>
    <col min="3" max="3" width="69.625" style="107" customWidth="1"/>
    <col min="4" max="6" width="21.5" style="107" customWidth="1"/>
    <col min="7" max="16384" width="8.625" style="107"/>
  </cols>
  <sheetData>
    <row r="1" spans="1:6" ht="15.4">
      <c r="A1" s="20" t="s">
        <v>84</v>
      </c>
      <c r="B1" s="406" t="str">
        <f>PA_NAME</f>
        <v>San Diego Gas &amp; Electric Co</v>
      </c>
    </row>
    <row r="2" spans="1:6" ht="15.4">
      <c r="A2" s="20" t="s">
        <v>85</v>
      </c>
      <c r="B2" s="406" t="str">
        <f>RPT_YEAR</f>
        <v>2022-2023</v>
      </c>
    </row>
    <row r="3" spans="1:6">
      <c r="A3" s="108" t="s">
        <v>804</v>
      </c>
    </row>
    <row r="6" spans="1:6">
      <c r="A6" s="109"/>
      <c r="B6" s="109"/>
      <c r="C6" s="109"/>
      <c r="D6" s="109"/>
      <c r="E6" s="109"/>
      <c r="F6" s="109"/>
    </row>
    <row r="7" spans="1:6" ht="28.5">
      <c r="A7" s="463" t="s">
        <v>553</v>
      </c>
      <c r="B7" s="109" t="s">
        <v>769</v>
      </c>
      <c r="C7" s="109" t="s">
        <v>759</v>
      </c>
      <c r="D7" s="941" t="s">
        <v>737</v>
      </c>
      <c r="E7" s="941" t="s">
        <v>738</v>
      </c>
      <c r="F7" s="941" t="s">
        <v>739</v>
      </c>
    </row>
    <row r="8" spans="1:6" ht="15.75">
      <c r="A8" s="942" t="s">
        <v>27</v>
      </c>
      <c r="B8" s="109" t="s">
        <v>771</v>
      </c>
      <c r="C8" s="110" t="s">
        <v>681</v>
      </c>
      <c r="D8" s="702">
        <v>3492.3972607132509</v>
      </c>
      <c r="E8" s="702">
        <v>41423.066047143962</v>
      </c>
      <c r="F8" s="702">
        <v>48066.183437350213</v>
      </c>
    </row>
    <row r="9" spans="1:6" ht="15.75">
      <c r="A9" s="109"/>
      <c r="B9" s="109"/>
      <c r="C9" s="110" t="s">
        <v>763</v>
      </c>
      <c r="D9" s="702">
        <v>95645.597371647629</v>
      </c>
      <c r="E9" s="702">
        <v>268961.59822123835</v>
      </c>
      <c r="F9" s="702">
        <v>206371.16687641342</v>
      </c>
    </row>
    <row r="10" spans="1:6" ht="15.75">
      <c r="A10" s="109"/>
      <c r="B10" s="109"/>
      <c r="C10" s="110" t="s">
        <v>772</v>
      </c>
      <c r="D10" s="702">
        <v>72962.377900917549</v>
      </c>
      <c r="E10" s="702">
        <v>121882.02196447123</v>
      </c>
      <c r="F10" s="702">
        <v>56053.494300945407</v>
      </c>
    </row>
    <row r="11" spans="1:6" ht="15.75">
      <c r="A11" s="109"/>
      <c r="B11" s="109"/>
      <c r="C11" s="110" t="s">
        <v>764</v>
      </c>
      <c r="D11" s="702">
        <v>6934.9896084827524</v>
      </c>
      <c r="E11" s="702">
        <v>18157.439999999999</v>
      </c>
      <c r="F11" s="702">
        <v>0</v>
      </c>
    </row>
    <row r="12" spans="1:6" ht="15.75">
      <c r="A12" s="109"/>
      <c r="B12" s="109"/>
      <c r="C12" s="110" t="s">
        <v>765</v>
      </c>
      <c r="D12" s="702">
        <v>13272.189999999995</v>
      </c>
      <c r="E12" s="702">
        <v>26907.941964471232</v>
      </c>
      <c r="F12" s="702">
        <v>30835.798300945418</v>
      </c>
    </row>
    <row r="13" spans="1:6" ht="15.75">
      <c r="A13" s="109"/>
      <c r="B13" s="109"/>
      <c r="C13" s="110" t="s">
        <v>707</v>
      </c>
      <c r="D13" s="702">
        <v>2801.5430499292706</v>
      </c>
      <c r="E13" s="702">
        <v>50251.445206142569</v>
      </c>
      <c r="F13" s="702">
        <v>58310.391136219099</v>
      </c>
    </row>
    <row r="14" spans="1:6" ht="15.75">
      <c r="A14" s="109"/>
      <c r="B14" s="109"/>
      <c r="C14" s="110" t="s">
        <v>766</v>
      </c>
      <c r="D14" s="702">
        <v>214.32082087715369</v>
      </c>
      <c r="E14" s="702">
        <v>0</v>
      </c>
      <c r="F14" s="702">
        <v>0</v>
      </c>
    </row>
    <row r="15" spans="1:6" ht="15.75">
      <c r="A15" s="109"/>
      <c r="B15" s="109"/>
      <c r="C15" s="110" t="s">
        <v>723</v>
      </c>
      <c r="D15" s="702">
        <v>30581.960000000043</v>
      </c>
      <c r="E15" s="702">
        <v>0</v>
      </c>
      <c r="F15" s="702">
        <v>0</v>
      </c>
    </row>
    <row r="16" spans="1:6" ht="15.75">
      <c r="A16" s="109"/>
      <c r="B16" s="109"/>
      <c r="C16" s="110" t="s">
        <v>726</v>
      </c>
      <c r="D16" s="702">
        <v>2920.1542760077796</v>
      </c>
      <c r="E16" s="702">
        <v>58273.929514862728</v>
      </c>
      <c r="F16" s="702">
        <v>41905.654124410074</v>
      </c>
    </row>
    <row r="17" spans="1:45" ht="15.75">
      <c r="A17" s="109"/>
      <c r="B17" s="109"/>
      <c r="C17" s="110" t="s">
        <v>731</v>
      </c>
      <c r="D17" s="702">
        <v>5848.920000000001</v>
      </c>
      <c r="E17" s="702">
        <v>5233.28</v>
      </c>
      <c r="F17" s="702">
        <v>8292.735999999999</v>
      </c>
    </row>
    <row r="18" spans="1:45" ht="15.75">
      <c r="A18" s="109"/>
      <c r="B18" s="111" t="s">
        <v>773</v>
      </c>
      <c r="C18" s="111"/>
      <c r="D18" s="703">
        <f>SUM(D8:D17)</f>
        <v>234674.45028857543</v>
      </c>
      <c r="E18" s="703">
        <f t="shared" ref="E18:F18" si="0">SUM(E8:E17)</f>
        <v>591090.72291833011</v>
      </c>
      <c r="F18" s="703">
        <f t="shared" si="0"/>
        <v>449835.42417628359</v>
      </c>
    </row>
    <row r="19" spans="1:45" ht="15.75">
      <c r="A19" s="109"/>
      <c r="B19" s="109" t="s">
        <v>774</v>
      </c>
      <c r="C19" s="942" t="s">
        <v>775</v>
      </c>
      <c r="D19" s="702">
        <v>0</v>
      </c>
      <c r="E19" s="702">
        <v>213671.3756</v>
      </c>
      <c r="F19" s="702">
        <v>893332.54709999997</v>
      </c>
    </row>
    <row r="20" spans="1:45" s="112" customFormat="1" ht="15.75">
      <c r="A20" s="109"/>
      <c r="B20" s="109"/>
      <c r="C20" s="109" t="s">
        <v>776</v>
      </c>
      <c r="D20" s="702">
        <v>0</v>
      </c>
      <c r="E20" s="702">
        <v>0</v>
      </c>
      <c r="F20" s="702">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row>
    <row r="21" spans="1:45" s="112" customFormat="1" ht="15.75">
      <c r="A21" s="109"/>
      <c r="B21" s="109"/>
      <c r="C21" s="109" t="s">
        <v>777</v>
      </c>
      <c r="D21" s="702">
        <v>0</v>
      </c>
      <c r="E21" s="702">
        <v>0</v>
      </c>
      <c r="F21" s="702">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row>
    <row r="22" spans="1:45" s="112" customFormat="1" ht="15.75">
      <c r="A22" s="109"/>
      <c r="B22" s="109"/>
      <c r="C22" s="109" t="s">
        <v>778</v>
      </c>
      <c r="D22" s="702">
        <v>0</v>
      </c>
      <c r="E22" s="702">
        <v>67000</v>
      </c>
      <c r="F22" s="702">
        <v>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row>
    <row r="23" spans="1:45" ht="15.75">
      <c r="A23" s="109"/>
      <c r="B23" s="109"/>
      <c r="C23" s="109" t="s">
        <v>779</v>
      </c>
      <c r="D23" s="702">
        <v>1456.2172759347231</v>
      </c>
      <c r="E23" s="702">
        <v>0</v>
      </c>
      <c r="F23" s="702">
        <v>0</v>
      </c>
    </row>
    <row r="24" spans="1:45" ht="15.75">
      <c r="A24" s="109"/>
      <c r="B24" s="109"/>
      <c r="C24" s="109" t="s">
        <v>780</v>
      </c>
      <c r="D24" s="702">
        <v>145578.35939260304</v>
      </c>
      <c r="E24" s="702">
        <v>31128.763997100614</v>
      </c>
      <c r="F24" s="702">
        <v>32879.358801246621</v>
      </c>
    </row>
    <row r="25" spans="1:45" ht="15.75">
      <c r="A25" s="109"/>
      <c r="B25" s="109"/>
      <c r="C25" s="109" t="s">
        <v>781</v>
      </c>
      <c r="D25" s="702">
        <v>21375.679020632349</v>
      </c>
      <c r="E25" s="702">
        <v>17116.16</v>
      </c>
      <c r="F25" s="702">
        <v>20175.489999999998</v>
      </c>
    </row>
    <row r="26" spans="1:45" ht="15.75">
      <c r="A26" s="109"/>
      <c r="B26" s="109"/>
      <c r="C26" s="109" t="s">
        <v>782</v>
      </c>
      <c r="D26" s="702">
        <v>17.549754402583829</v>
      </c>
      <c r="E26" s="702">
        <v>0</v>
      </c>
      <c r="F26" s="702">
        <v>0</v>
      </c>
    </row>
    <row r="27" spans="1:45" ht="15.75">
      <c r="A27" s="109"/>
      <c r="B27" s="109"/>
      <c r="C27" s="109" t="s">
        <v>783</v>
      </c>
      <c r="D27" s="702">
        <v>265.73435377650293</v>
      </c>
      <c r="E27" s="702">
        <v>283.32</v>
      </c>
      <c r="F27" s="702">
        <v>297.10000000000002</v>
      </c>
    </row>
    <row r="28" spans="1:45" ht="15.75">
      <c r="A28" s="109"/>
      <c r="B28" s="109"/>
      <c r="C28" s="109" t="s">
        <v>784</v>
      </c>
      <c r="D28" s="702">
        <v>4088.2452344658313</v>
      </c>
      <c r="E28" s="702">
        <v>4880.67</v>
      </c>
      <c r="F28" s="702">
        <v>5223.1399999999994</v>
      </c>
    </row>
    <row r="29" spans="1:45" ht="15.75">
      <c r="A29" s="109"/>
      <c r="B29" s="109"/>
      <c r="C29" s="109" t="s">
        <v>785</v>
      </c>
      <c r="D29" s="702">
        <v>0</v>
      </c>
      <c r="E29" s="702">
        <v>17000</v>
      </c>
      <c r="F29" s="702">
        <v>0</v>
      </c>
    </row>
    <row r="30" spans="1:45" ht="15.75">
      <c r="A30" s="109"/>
      <c r="B30" s="109"/>
      <c r="C30" s="109" t="s">
        <v>786</v>
      </c>
      <c r="D30" s="702">
        <v>0</v>
      </c>
      <c r="E30" s="702">
        <v>0</v>
      </c>
      <c r="F30" s="702">
        <v>0</v>
      </c>
    </row>
    <row r="31" spans="1:45" ht="15.75">
      <c r="A31" s="109"/>
      <c r="B31" s="109"/>
      <c r="C31" s="778" t="s">
        <v>787</v>
      </c>
      <c r="D31" s="702">
        <v>18343.702865100153</v>
      </c>
      <c r="E31" s="702">
        <v>74022.287406821415</v>
      </c>
      <c r="F31" s="702">
        <v>66060.031146583482</v>
      </c>
    </row>
    <row r="32" spans="1:45" ht="15.75">
      <c r="A32" s="109"/>
      <c r="B32" s="109"/>
      <c r="C32" s="109" t="s">
        <v>788</v>
      </c>
      <c r="D32" s="702">
        <v>0.8902014870765772</v>
      </c>
      <c r="E32" s="702">
        <v>0</v>
      </c>
      <c r="F32" s="702">
        <v>0</v>
      </c>
    </row>
    <row r="33" spans="1:45" ht="15.75">
      <c r="A33" s="109"/>
      <c r="B33" s="109"/>
      <c r="C33" s="109" t="s">
        <v>789</v>
      </c>
      <c r="D33" s="702">
        <v>4519.5506172676933</v>
      </c>
      <c r="E33" s="702">
        <v>0</v>
      </c>
      <c r="F33" s="702">
        <v>0</v>
      </c>
    </row>
    <row r="34" spans="1:45" s="112" customFormat="1" ht="15.75">
      <c r="A34" s="109"/>
      <c r="B34" s="109"/>
      <c r="C34" s="943" t="s">
        <v>790</v>
      </c>
      <c r="D34" s="702">
        <v>26867.13</v>
      </c>
      <c r="E34" s="702">
        <v>699839.67999999993</v>
      </c>
      <c r="F34" s="702">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row>
    <row r="35" spans="1:45" ht="15.75">
      <c r="A35" s="109"/>
      <c r="B35" s="109"/>
      <c r="C35" s="109" t="s">
        <v>791</v>
      </c>
      <c r="D35" s="702">
        <v>0</v>
      </c>
      <c r="E35" s="702">
        <v>203445.51217369919</v>
      </c>
      <c r="F35" s="702">
        <v>846581.10915248538</v>
      </c>
    </row>
    <row r="36" spans="1:45" ht="15.75">
      <c r="A36" s="109"/>
      <c r="B36" s="111" t="s">
        <v>792</v>
      </c>
      <c r="C36" s="111"/>
      <c r="D36" s="703">
        <f>SUM(D19:D35)</f>
        <v>222513.05871566996</v>
      </c>
      <c r="E36" s="703">
        <f t="shared" ref="E36:F36" si="1">SUM(E19:E35)</f>
        <v>1328387.7691776212</v>
      </c>
      <c r="F36" s="703">
        <f t="shared" si="1"/>
        <v>1864548.7762003154</v>
      </c>
    </row>
    <row r="37" spans="1:45" ht="15.75">
      <c r="A37" s="944" t="s">
        <v>805</v>
      </c>
      <c r="B37" s="111"/>
      <c r="C37" s="111"/>
      <c r="D37" s="703">
        <f>+D36+D18</f>
        <v>457187.5090042454</v>
      </c>
      <c r="E37" s="703">
        <f t="shared" ref="E37:F37" si="2">+E36+E18</f>
        <v>1919478.4920959515</v>
      </c>
      <c r="F37" s="703">
        <f t="shared" si="2"/>
        <v>2314384.2003765991</v>
      </c>
    </row>
    <row r="38" spans="1:45" ht="15.75">
      <c r="A38" s="109"/>
      <c r="B38" s="109" t="s">
        <v>794</v>
      </c>
      <c r="C38" s="109" t="s">
        <v>795</v>
      </c>
      <c r="D38" s="462">
        <v>0.111</v>
      </c>
      <c r="E38" s="462">
        <v>0.189</v>
      </c>
      <c r="F38" s="462">
        <v>0.14099999999999999</v>
      </c>
    </row>
    <row r="39" spans="1:45">
      <c r="D39" s="706">
        <f>+D37-'9 Portfolio Summary'!E11</f>
        <v>0</v>
      </c>
      <c r="E39" s="706">
        <f>+E37-'9 Portfolio Summary'!I11</f>
        <v>0</v>
      </c>
      <c r="F39" s="706">
        <f>+F37-'9 Portfolio Summary'!M11</f>
        <v>0</v>
      </c>
    </row>
    <row r="40" spans="1:45">
      <c r="A40" s="107" t="s">
        <v>201</v>
      </c>
      <c r="B40" s="904" t="s">
        <v>796</v>
      </c>
    </row>
    <row r="41" spans="1:45">
      <c r="B41" s="892" t="s">
        <v>797</v>
      </c>
      <c r="C41" s="780"/>
    </row>
    <row r="42" spans="1:45">
      <c r="B42" s="904" t="s">
        <v>798</v>
      </c>
    </row>
    <row r="43" spans="1:45" ht="15.75">
      <c r="B43" s="114"/>
    </row>
  </sheetData>
  <pageMargins left="0" right="0" top="0" bottom="0" header="0.3" footer="0.3"/>
  <pageSetup scale="5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BB8BE-C90D-4A75-9A13-EC331A6155B3}">
  <dimension ref="A1:H19"/>
  <sheetViews>
    <sheetView workbookViewId="0">
      <selection sqref="A1:H1"/>
    </sheetView>
  </sheetViews>
  <sheetFormatPr defaultColWidth="8.125" defaultRowHeight="14.25"/>
  <cols>
    <col min="1" max="16384" width="8.125" style="764"/>
  </cols>
  <sheetData>
    <row r="1" spans="1:8" ht="40.25" customHeight="1">
      <c r="A1" s="951" t="s">
        <v>74</v>
      </c>
      <c r="B1" s="951"/>
      <c r="C1" s="951"/>
      <c r="D1" s="951"/>
      <c r="E1" s="951"/>
      <c r="F1" s="951"/>
      <c r="G1" s="951"/>
      <c r="H1" s="951"/>
    </row>
    <row r="2" spans="1:8" ht="73.25" customHeight="1">
      <c r="A2" s="952" t="s">
        <v>75</v>
      </c>
      <c r="B2" s="952"/>
      <c r="C2" s="952"/>
      <c r="D2" s="952"/>
      <c r="E2" s="952"/>
      <c r="F2" s="952"/>
      <c r="G2" s="952"/>
      <c r="H2" s="952"/>
    </row>
    <row r="5" spans="1:8">
      <c r="A5" s="764" t="s">
        <v>76</v>
      </c>
    </row>
    <row r="6" spans="1:8">
      <c r="A6" s="728" t="s">
        <v>77</v>
      </c>
    </row>
    <row r="7" spans="1:8">
      <c r="A7" s="728"/>
      <c r="B7" s="945" t="s">
        <v>1714</v>
      </c>
    </row>
    <row r="8" spans="1:8">
      <c r="A8" s="728" t="s">
        <v>78</v>
      </c>
    </row>
    <row r="9" spans="1:8">
      <c r="A9" s="728"/>
      <c r="B9" s="764" t="s">
        <v>79</v>
      </c>
    </row>
    <row r="10" spans="1:8">
      <c r="A10" s="728" t="s">
        <v>80</v>
      </c>
    </row>
    <row r="11" spans="1:8">
      <c r="A11" s="728"/>
    </row>
    <row r="12" spans="1:8">
      <c r="A12" s="728" t="s">
        <v>81</v>
      </c>
    </row>
    <row r="13" spans="1:8">
      <c r="A13" s="728"/>
      <c r="B13" s="764" t="s">
        <v>82</v>
      </c>
    </row>
    <row r="14" spans="1:8">
      <c r="A14" s="728"/>
    </row>
    <row r="15" spans="1:8">
      <c r="A15" s="728" t="s">
        <v>83</v>
      </c>
    </row>
    <row r="19" spans="1:8" ht="71" customHeight="1">
      <c r="A19" s="952"/>
      <c r="B19" s="952"/>
      <c r="C19" s="952"/>
      <c r="D19" s="952"/>
      <c r="E19" s="952"/>
      <c r="F19" s="952"/>
      <c r="G19" s="952"/>
      <c r="H19" s="952"/>
    </row>
  </sheetData>
  <mergeCells count="3">
    <mergeCell ref="A1:H1"/>
    <mergeCell ref="A2:H2"/>
    <mergeCell ref="A19:H19"/>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A9729-1DB1-4C26-8D98-E1CD4A9605BB}">
  <sheetPr>
    <pageSetUpPr fitToPage="1"/>
  </sheetPr>
  <dimension ref="A1:AH43"/>
  <sheetViews>
    <sheetView zoomScale="80" zoomScaleNormal="80" workbookViewId="0"/>
  </sheetViews>
  <sheetFormatPr defaultColWidth="8.625" defaultRowHeight="14.25"/>
  <cols>
    <col min="1" max="1" width="13.625" style="107" customWidth="1"/>
    <col min="2" max="2" width="30.1875" style="107" customWidth="1"/>
    <col min="3" max="3" width="69.625" style="107" customWidth="1"/>
    <col min="4" max="6" width="21.5" style="107" customWidth="1"/>
    <col min="7" max="16384" width="8.625" style="107"/>
  </cols>
  <sheetData>
    <row r="1" spans="1:6" ht="15.4">
      <c r="A1" s="20" t="s">
        <v>84</v>
      </c>
      <c r="B1" s="406" t="str">
        <f>PA_NAME</f>
        <v>San Diego Gas &amp; Electric Co</v>
      </c>
    </row>
    <row r="2" spans="1:6" ht="15.4">
      <c r="A2" s="20" t="s">
        <v>85</v>
      </c>
      <c r="B2" s="406" t="str">
        <f>RPT_YEAR</f>
        <v>2022-2023</v>
      </c>
    </row>
    <row r="3" spans="1:6">
      <c r="A3" s="108" t="s">
        <v>806</v>
      </c>
    </row>
    <row r="6" spans="1:6">
      <c r="A6" s="109"/>
      <c r="B6" s="109"/>
      <c r="C6" s="109"/>
      <c r="D6" s="109"/>
      <c r="E6" s="109"/>
      <c r="F6" s="109"/>
    </row>
    <row r="7" spans="1:6" ht="28.5">
      <c r="A7" s="463" t="s">
        <v>553</v>
      </c>
      <c r="B7" s="109" t="s">
        <v>769</v>
      </c>
      <c r="C7" s="109" t="s">
        <v>759</v>
      </c>
      <c r="D7" s="941" t="s">
        <v>737</v>
      </c>
      <c r="E7" s="941" t="s">
        <v>738</v>
      </c>
      <c r="F7" s="941" t="s">
        <v>739</v>
      </c>
    </row>
    <row r="8" spans="1:6" ht="15.75">
      <c r="A8" s="942" t="s">
        <v>807</v>
      </c>
      <c r="B8" s="109" t="s">
        <v>771</v>
      </c>
      <c r="C8" s="110" t="s">
        <v>681</v>
      </c>
      <c r="D8" s="702">
        <v>118468.27461385536</v>
      </c>
      <c r="E8" s="702">
        <v>60330.001561603232</v>
      </c>
      <c r="F8" s="702">
        <v>97169.034449882936</v>
      </c>
    </row>
    <row r="9" spans="1:6" ht="15.75">
      <c r="A9" s="109"/>
      <c r="B9" s="109"/>
      <c r="C9" s="110" t="s">
        <v>763</v>
      </c>
      <c r="D9" s="702">
        <v>721307.76582573622</v>
      </c>
      <c r="E9" s="702">
        <v>505187.85970861203</v>
      </c>
      <c r="F9" s="702">
        <v>638622.57564804982</v>
      </c>
    </row>
    <row r="10" spans="1:6" ht="15.75">
      <c r="A10" s="109"/>
      <c r="B10" s="109"/>
      <c r="C10" s="110" t="s">
        <v>772</v>
      </c>
      <c r="D10" s="702">
        <v>83038.932950258095</v>
      </c>
      <c r="E10" s="702">
        <v>207766.71742267068</v>
      </c>
      <c r="F10" s="702">
        <v>121185.90178170646</v>
      </c>
    </row>
    <row r="11" spans="1:6" ht="15.75">
      <c r="A11" s="109"/>
      <c r="B11" s="109"/>
      <c r="C11" s="110" t="s">
        <v>764</v>
      </c>
      <c r="D11" s="702">
        <v>21229.583311155398</v>
      </c>
      <c r="E11" s="702">
        <v>0</v>
      </c>
      <c r="F11" s="702">
        <v>0</v>
      </c>
    </row>
    <row r="12" spans="1:6" ht="15.75">
      <c r="A12" s="109"/>
      <c r="B12" s="109"/>
      <c r="C12" s="110" t="s">
        <v>765</v>
      </c>
      <c r="D12" s="702">
        <v>0</v>
      </c>
      <c r="E12" s="702">
        <v>31460.157422670662</v>
      </c>
      <c r="F12" s="702">
        <v>92174.509781706467</v>
      </c>
    </row>
    <row r="13" spans="1:6" ht="15.75">
      <c r="A13" s="109"/>
      <c r="B13" s="109"/>
      <c r="C13" s="110" t="s">
        <v>707</v>
      </c>
      <c r="D13" s="702">
        <v>95033.28132658542</v>
      </c>
      <c r="E13" s="702">
        <v>73187.961613199514</v>
      </c>
      <c r="F13" s="702">
        <v>117878.39183209706</v>
      </c>
    </row>
    <row r="14" spans="1:6" ht="15.75">
      <c r="A14" s="109"/>
      <c r="B14" s="109"/>
      <c r="C14" s="110" t="s">
        <v>766</v>
      </c>
      <c r="D14" s="702">
        <v>49173.19024113522</v>
      </c>
      <c r="E14" s="702">
        <v>3560</v>
      </c>
      <c r="F14" s="702">
        <v>4400.16</v>
      </c>
    </row>
    <row r="15" spans="1:6" ht="15.75">
      <c r="A15" s="109"/>
      <c r="B15" s="109"/>
      <c r="C15" s="110" t="s">
        <v>723</v>
      </c>
      <c r="D15" s="702">
        <v>0</v>
      </c>
      <c r="E15" s="702">
        <v>0</v>
      </c>
      <c r="F15" s="702">
        <v>0</v>
      </c>
    </row>
    <row r="16" spans="1:6" ht="15.75">
      <c r="A16" s="109"/>
      <c r="B16" s="109"/>
      <c r="C16" s="110" t="s">
        <v>726</v>
      </c>
      <c r="D16" s="702">
        <v>98024.048805541679</v>
      </c>
      <c r="E16" s="702">
        <v>62640.92055571769</v>
      </c>
      <c r="F16" s="702">
        <v>91890.541144033152</v>
      </c>
    </row>
    <row r="17" spans="1:34" ht="15.75">
      <c r="A17" s="109"/>
      <c r="B17" s="109"/>
      <c r="C17" s="110" t="s">
        <v>731</v>
      </c>
      <c r="D17" s="702">
        <v>0</v>
      </c>
      <c r="E17" s="702">
        <v>20128</v>
      </c>
      <c r="F17" s="702">
        <v>24878.207999999999</v>
      </c>
    </row>
    <row r="18" spans="1:34" ht="15.75">
      <c r="A18" s="109"/>
      <c r="B18" s="111" t="s">
        <v>773</v>
      </c>
      <c r="C18" s="111"/>
      <c r="D18" s="703">
        <f>SUM(D8:D17)</f>
        <v>1186275.0770742674</v>
      </c>
      <c r="E18" s="703">
        <f t="shared" ref="E18:F18" si="0">SUM(E8:E17)</f>
        <v>964261.61828447378</v>
      </c>
      <c r="F18" s="703">
        <f t="shared" si="0"/>
        <v>1188199.322637476</v>
      </c>
    </row>
    <row r="19" spans="1:34" ht="15.75">
      <c r="A19" s="109"/>
      <c r="B19" s="109" t="s">
        <v>774</v>
      </c>
      <c r="C19" s="942" t="s">
        <v>775</v>
      </c>
      <c r="D19" s="702">
        <v>0</v>
      </c>
      <c r="E19" s="702">
        <v>3989691.4912999999</v>
      </c>
      <c r="F19" s="702">
        <v>5225210.5668000001</v>
      </c>
    </row>
    <row r="20" spans="1:34" s="112" customFormat="1" ht="15.75">
      <c r="A20" s="109"/>
      <c r="B20" s="109"/>
      <c r="C20" s="109" t="s">
        <v>776</v>
      </c>
      <c r="D20" s="702">
        <v>0</v>
      </c>
      <c r="E20" s="702">
        <v>168678.01</v>
      </c>
      <c r="F20" s="702">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row>
    <row r="21" spans="1:34" s="112" customFormat="1" ht="15.75">
      <c r="A21" s="109"/>
      <c r="B21" s="109"/>
      <c r="C21" s="109" t="s">
        <v>777</v>
      </c>
      <c r="D21" s="702">
        <v>0</v>
      </c>
      <c r="E21" s="702">
        <v>0</v>
      </c>
      <c r="F21" s="702">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row>
    <row r="22" spans="1:34" s="112" customFormat="1" ht="15.75">
      <c r="A22" s="109"/>
      <c r="B22" s="109"/>
      <c r="C22" s="109" t="s">
        <v>778</v>
      </c>
      <c r="D22" s="702">
        <v>0</v>
      </c>
      <c r="E22" s="702">
        <v>0</v>
      </c>
      <c r="F22" s="702">
        <v>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row>
    <row r="23" spans="1:34" ht="15.75">
      <c r="A23" s="109"/>
      <c r="B23" s="109"/>
      <c r="C23" s="109" t="s">
        <v>779</v>
      </c>
      <c r="D23" s="702">
        <v>25023.337812739723</v>
      </c>
      <c r="E23" s="702">
        <v>0</v>
      </c>
      <c r="F23" s="702">
        <v>0</v>
      </c>
    </row>
    <row r="24" spans="1:34" ht="15.75">
      <c r="A24" s="109"/>
      <c r="B24" s="109"/>
      <c r="C24" s="109" t="s">
        <v>780</v>
      </c>
      <c r="D24" s="702">
        <v>6181938.8271478927</v>
      </c>
      <c r="E24" s="702">
        <v>47317.195666518492</v>
      </c>
      <c r="F24" s="702">
        <v>67935.492030437366</v>
      </c>
    </row>
    <row r="25" spans="1:34" ht="15.75">
      <c r="A25" s="109"/>
      <c r="B25" s="109"/>
      <c r="C25" s="109" t="s">
        <v>781</v>
      </c>
      <c r="D25" s="702">
        <v>642.65706952843902</v>
      </c>
      <c r="E25" s="702">
        <v>313158.3</v>
      </c>
      <c r="F25" s="702">
        <v>314787.27999999997</v>
      </c>
    </row>
    <row r="26" spans="1:34" ht="15.75">
      <c r="A26" s="109"/>
      <c r="B26" s="109"/>
      <c r="C26" s="109" t="s">
        <v>782</v>
      </c>
      <c r="D26" s="702">
        <v>5408.0425117454615</v>
      </c>
      <c r="E26" s="702">
        <v>0</v>
      </c>
      <c r="F26" s="702">
        <v>0</v>
      </c>
    </row>
    <row r="27" spans="1:34" ht="15.75">
      <c r="A27" s="109"/>
      <c r="B27" s="109"/>
      <c r="C27" s="109" t="s">
        <v>783</v>
      </c>
      <c r="D27" s="702">
        <v>88.571353936873734</v>
      </c>
      <c r="E27" s="702">
        <v>1605</v>
      </c>
      <c r="F27" s="702">
        <v>1485.1399999999999</v>
      </c>
    </row>
    <row r="28" spans="1:34" ht="15.75">
      <c r="A28" s="109"/>
      <c r="B28" s="109"/>
      <c r="C28" s="109" t="s">
        <v>784</v>
      </c>
      <c r="D28" s="702">
        <v>70251.564278205711</v>
      </c>
      <c r="E28" s="702">
        <v>26883.95</v>
      </c>
      <c r="F28" s="702">
        <v>26927.239999999998</v>
      </c>
    </row>
    <row r="29" spans="1:34" ht="15.75">
      <c r="A29" s="109"/>
      <c r="B29" s="109"/>
      <c r="C29" s="109" t="s">
        <v>785</v>
      </c>
      <c r="D29" s="702">
        <v>0</v>
      </c>
      <c r="E29" s="702">
        <v>0</v>
      </c>
      <c r="F29" s="702">
        <v>0</v>
      </c>
    </row>
    <row r="30" spans="1:34" ht="15.75">
      <c r="A30" s="109"/>
      <c r="B30" s="109"/>
      <c r="C30" s="109" t="s">
        <v>786</v>
      </c>
      <c r="D30" s="702">
        <v>0</v>
      </c>
      <c r="E30" s="702">
        <v>0</v>
      </c>
      <c r="F30" s="702">
        <v>0</v>
      </c>
    </row>
    <row r="31" spans="1:34" ht="15.75">
      <c r="A31" s="109"/>
      <c r="B31" s="109"/>
      <c r="C31" s="778" t="s">
        <v>787</v>
      </c>
      <c r="D31" s="702">
        <v>62755.51791262086</v>
      </c>
      <c r="E31" s="702">
        <v>489762.13282717881</v>
      </c>
      <c r="F31" s="702">
        <v>496504.82224017428</v>
      </c>
    </row>
    <row r="32" spans="1:34" ht="15.75">
      <c r="A32" s="109"/>
      <c r="B32" s="109"/>
      <c r="C32" s="109" t="s">
        <v>788</v>
      </c>
      <c r="D32" s="702">
        <v>15.297039048120034</v>
      </c>
      <c r="E32" s="702">
        <v>0</v>
      </c>
      <c r="F32" s="702">
        <v>0</v>
      </c>
    </row>
    <row r="33" spans="1:34" ht="15.75">
      <c r="A33" s="109"/>
      <c r="B33" s="109"/>
      <c r="C33" s="109" t="s">
        <v>789</v>
      </c>
      <c r="D33" s="702">
        <v>77663.027164042112</v>
      </c>
      <c r="E33" s="702">
        <v>0</v>
      </c>
      <c r="F33" s="702">
        <v>0</v>
      </c>
    </row>
    <row r="34" spans="1:34" s="112" customFormat="1" ht="15.75">
      <c r="A34" s="109"/>
      <c r="B34" s="109"/>
      <c r="C34" s="943" t="s">
        <v>790</v>
      </c>
      <c r="D34" s="702">
        <v>0</v>
      </c>
      <c r="E34" s="702">
        <v>0</v>
      </c>
      <c r="F34" s="702">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row>
    <row r="35" spans="1:34" ht="15.75">
      <c r="A35" s="109"/>
      <c r="B35" s="109"/>
      <c r="C35" s="109" t="s">
        <v>791</v>
      </c>
      <c r="D35" s="702">
        <v>0</v>
      </c>
      <c r="E35" s="702">
        <v>5626769.3736590315</v>
      </c>
      <c r="F35" s="702">
        <v>5687985.893158434</v>
      </c>
    </row>
    <row r="36" spans="1:34" ht="15.75">
      <c r="A36" s="109"/>
      <c r="B36" s="111" t="s">
        <v>792</v>
      </c>
      <c r="C36" s="111"/>
      <c r="D36" s="703">
        <f>SUM(D19:D35)</f>
        <v>6423786.8422897588</v>
      </c>
      <c r="E36" s="703">
        <f t="shared" ref="E36:F36" si="1">SUM(E19:E35)</f>
        <v>10663865.453452729</v>
      </c>
      <c r="F36" s="703">
        <f t="shared" si="1"/>
        <v>11820836.434229046</v>
      </c>
    </row>
    <row r="37" spans="1:34" ht="15.75">
      <c r="A37" s="944" t="s">
        <v>808</v>
      </c>
      <c r="B37" s="111"/>
      <c r="C37" s="111"/>
      <c r="D37" s="703">
        <f>+D36+D18</f>
        <v>7610061.9193640258</v>
      </c>
      <c r="E37" s="703">
        <f t="shared" ref="E37:F37" si="2">+E36+E18</f>
        <v>11628127.071737202</v>
      </c>
      <c r="F37" s="703">
        <f t="shared" si="2"/>
        <v>13009035.756866522</v>
      </c>
    </row>
    <row r="38" spans="1:34" ht="15.75">
      <c r="A38" s="109"/>
      <c r="B38" s="109" t="s">
        <v>794</v>
      </c>
      <c r="C38" s="109" t="s">
        <v>795</v>
      </c>
      <c r="D38" s="462">
        <v>0.56200000000000006</v>
      </c>
      <c r="E38" s="462">
        <v>0.308</v>
      </c>
      <c r="F38" s="462">
        <v>0.373</v>
      </c>
    </row>
    <row r="39" spans="1:34">
      <c r="D39" s="706">
        <f>+D37-'9 Portfolio Summary'!E12</f>
        <v>0</v>
      </c>
      <c r="E39" s="706">
        <f>+E37-'9 Portfolio Summary'!I12</f>
        <v>0</v>
      </c>
      <c r="F39" s="706">
        <f>+F37-'9 Portfolio Summary'!M12</f>
        <v>0</v>
      </c>
    </row>
    <row r="40" spans="1:34">
      <c r="A40" s="107" t="s">
        <v>201</v>
      </c>
      <c r="B40" s="904" t="s">
        <v>796</v>
      </c>
    </row>
    <row r="41" spans="1:34">
      <c r="B41" s="892" t="s">
        <v>797</v>
      </c>
      <c r="C41" s="780"/>
    </row>
    <row r="42" spans="1:34">
      <c r="B42" s="904" t="s">
        <v>798</v>
      </c>
    </row>
    <row r="43" spans="1:34" ht="15.75">
      <c r="B43" s="114"/>
    </row>
  </sheetData>
  <pageMargins left="0" right="0" top="0" bottom="0" header="0.3" footer="0.3"/>
  <pageSetup scale="56"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C2706-140A-40A5-B9EA-D566045CDD0B}">
  <sheetPr>
    <pageSetUpPr fitToPage="1"/>
  </sheetPr>
  <dimension ref="A1:AK45"/>
  <sheetViews>
    <sheetView zoomScale="80" zoomScaleNormal="80" workbookViewId="0"/>
  </sheetViews>
  <sheetFormatPr defaultColWidth="8.625" defaultRowHeight="14.25"/>
  <cols>
    <col min="1" max="1" width="13.625" style="107" customWidth="1"/>
    <col min="2" max="2" width="30.1875" style="107" customWidth="1"/>
    <col min="3" max="3" width="69.625" style="107" customWidth="1"/>
    <col min="4" max="6" width="21.5" style="107" customWidth="1"/>
    <col min="7" max="16384" width="8.625" style="107"/>
  </cols>
  <sheetData>
    <row r="1" spans="1:6" ht="15.4">
      <c r="A1" s="20" t="s">
        <v>84</v>
      </c>
      <c r="B1" s="406" t="str">
        <f>PA_NAME</f>
        <v>San Diego Gas &amp; Electric Co</v>
      </c>
    </row>
    <row r="2" spans="1:6" ht="15.4">
      <c r="A2" s="20" t="s">
        <v>85</v>
      </c>
      <c r="B2" s="406" t="str">
        <f>RPT_YEAR</f>
        <v>2022-2023</v>
      </c>
    </row>
    <row r="3" spans="1:6">
      <c r="A3" s="108" t="s">
        <v>809</v>
      </c>
    </row>
    <row r="6" spans="1:6">
      <c r="A6" s="109"/>
      <c r="B6" s="109"/>
      <c r="C6" s="109"/>
      <c r="D6" s="109"/>
      <c r="E6" s="109"/>
      <c r="F6" s="109"/>
    </row>
    <row r="7" spans="1:6" ht="28.5">
      <c r="A7" s="463" t="s">
        <v>553</v>
      </c>
      <c r="B7" s="109" t="s">
        <v>769</v>
      </c>
      <c r="C7" s="109" t="s">
        <v>759</v>
      </c>
      <c r="D7" s="941" t="s">
        <v>737</v>
      </c>
      <c r="E7" s="941" t="s">
        <v>738</v>
      </c>
      <c r="F7" s="941" t="s">
        <v>739</v>
      </c>
    </row>
    <row r="8" spans="1:6" ht="15.75">
      <c r="A8" s="942" t="s">
        <v>810</v>
      </c>
      <c r="B8" s="109" t="s">
        <v>771</v>
      </c>
      <c r="C8" s="110" t="s">
        <v>681</v>
      </c>
      <c r="D8" s="702">
        <v>89754.548984426263</v>
      </c>
      <c r="E8" s="702">
        <v>155220.55201037473</v>
      </c>
      <c r="F8" s="702">
        <v>139700.48977712277</v>
      </c>
    </row>
    <row r="9" spans="1:6" ht="15.75">
      <c r="A9" s="109"/>
      <c r="B9" s="109"/>
      <c r="C9" s="110" t="s">
        <v>763</v>
      </c>
      <c r="D9" s="702">
        <v>2452573.6705808099</v>
      </c>
      <c r="E9" s="702">
        <v>1694650.189374083</v>
      </c>
      <c r="F9" s="702">
        <v>1824359.2266847428</v>
      </c>
    </row>
    <row r="10" spans="1:6" ht="15.75">
      <c r="A10" s="109"/>
      <c r="B10" s="109"/>
      <c r="C10" s="110" t="s">
        <v>772</v>
      </c>
      <c r="D10" s="702">
        <v>37395.251400976165</v>
      </c>
      <c r="E10" s="704">
        <v>127970.05712861288</v>
      </c>
      <c r="F10" s="704">
        <v>172734.30875995377</v>
      </c>
    </row>
    <row r="11" spans="1:6" ht="15.75">
      <c r="A11" s="109"/>
      <c r="B11" s="109"/>
      <c r="C11" s="110" t="s">
        <v>764</v>
      </c>
      <c r="D11" s="702">
        <v>38720.717075601737</v>
      </c>
      <c r="E11" s="702">
        <v>0</v>
      </c>
      <c r="F11" s="702">
        <v>0</v>
      </c>
    </row>
    <row r="12" spans="1:6" ht="15.75">
      <c r="A12" s="109"/>
      <c r="B12" s="109"/>
      <c r="C12" s="110" t="s">
        <v>765</v>
      </c>
      <c r="D12" s="702">
        <v>0</v>
      </c>
      <c r="E12" s="704">
        <v>3219.9771286128776</v>
      </c>
      <c r="F12" s="704">
        <v>2898.020758928149</v>
      </c>
    </row>
    <row r="13" spans="1:6" ht="15.75">
      <c r="A13" s="109"/>
      <c r="B13" s="109"/>
      <c r="C13" s="110" t="s">
        <v>707</v>
      </c>
      <c r="D13" s="702">
        <v>71999.607758111088</v>
      </c>
      <c r="E13" s="702">
        <v>188302.26268956609</v>
      </c>
      <c r="F13" s="702">
        <v>169474.45414389815</v>
      </c>
    </row>
    <row r="14" spans="1:6" ht="15.75">
      <c r="A14" s="109"/>
      <c r="B14" s="109"/>
      <c r="C14" s="110" t="s">
        <v>766</v>
      </c>
      <c r="D14" s="702">
        <v>58118.951376676698</v>
      </c>
      <c r="E14" s="702">
        <v>71200</v>
      </c>
      <c r="F14" s="702">
        <v>73336.000000442858</v>
      </c>
    </row>
    <row r="15" spans="1:6" ht="15.75">
      <c r="A15" s="109"/>
      <c r="B15" s="109"/>
      <c r="C15" s="110" t="s">
        <v>723</v>
      </c>
      <c r="D15" s="702">
        <v>120488.30000000002</v>
      </c>
      <c r="E15" s="702">
        <v>0</v>
      </c>
      <c r="F15" s="702">
        <v>0</v>
      </c>
    </row>
    <row r="16" spans="1:6" ht="15.75">
      <c r="A16" s="109"/>
      <c r="B16" s="109"/>
      <c r="C16" s="110" t="s">
        <v>726</v>
      </c>
      <c r="D16" s="702">
        <v>127994.38374995807</v>
      </c>
      <c r="E16" s="705">
        <v>125883.84067060259</v>
      </c>
      <c r="F16" s="705">
        <v>112214.65006442121</v>
      </c>
    </row>
    <row r="17" spans="1:37" ht="15.75">
      <c r="A17" s="109"/>
      <c r="B17" s="109"/>
      <c r="C17" s="110" t="s">
        <v>731</v>
      </c>
      <c r="D17" s="702">
        <v>-650.77000000000055</v>
      </c>
      <c r="E17" s="702">
        <v>2415.36</v>
      </c>
      <c r="F17" s="702">
        <v>2487.8208000150235</v>
      </c>
    </row>
    <row r="18" spans="1:37" ht="15.75">
      <c r="A18" s="109"/>
      <c r="B18" s="111" t="s">
        <v>773</v>
      </c>
      <c r="C18" s="111"/>
      <c r="D18" s="703">
        <f>SUM(D8:D17)</f>
        <v>2996394.6609265595</v>
      </c>
      <c r="E18" s="703">
        <f t="shared" ref="E18:F18" si="0">SUM(E8:E17)</f>
        <v>2368862.239001852</v>
      </c>
      <c r="F18" s="703">
        <f t="shared" si="0"/>
        <v>2497204.9709895253</v>
      </c>
    </row>
    <row r="19" spans="1:37" ht="15.75">
      <c r="A19" s="109"/>
      <c r="B19" s="109" t="s">
        <v>774</v>
      </c>
      <c r="C19" s="942" t="s">
        <v>775</v>
      </c>
      <c r="D19" s="702">
        <v>1836438</v>
      </c>
      <c r="E19" s="702">
        <v>4684380.2207000004</v>
      </c>
      <c r="F19" s="702">
        <v>5506381.6253000004</v>
      </c>
    </row>
    <row r="20" spans="1:37" s="112" customFormat="1" ht="15.75">
      <c r="A20" s="109"/>
      <c r="B20" s="109"/>
      <c r="C20" s="109" t="s">
        <v>776</v>
      </c>
      <c r="D20" s="702">
        <v>0</v>
      </c>
      <c r="E20" s="702">
        <v>0</v>
      </c>
      <c r="F20" s="702">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row>
    <row r="21" spans="1:37" s="112" customFormat="1" ht="15.75">
      <c r="A21" s="109"/>
      <c r="B21" s="109"/>
      <c r="C21" s="109" t="s">
        <v>777</v>
      </c>
      <c r="D21" s="702">
        <v>0</v>
      </c>
      <c r="E21" s="702">
        <v>0</v>
      </c>
      <c r="F21" s="702">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row>
    <row r="22" spans="1:37" s="112" customFormat="1" ht="15.75">
      <c r="A22" s="109"/>
      <c r="B22" s="109"/>
      <c r="C22" s="109" t="s">
        <v>778</v>
      </c>
      <c r="D22" s="702">
        <v>0</v>
      </c>
      <c r="E22" s="702">
        <v>3996351.53</v>
      </c>
      <c r="F22" s="702">
        <v>3147351.53</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row>
    <row r="23" spans="1:37" ht="15.75">
      <c r="A23" s="109"/>
      <c r="B23" s="109"/>
      <c r="C23" s="109" t="s">
        <v>779</v>
      </c>
      <c r="D23" s="702">
        <v>26220.64295331225</v>
      </c>
      <c r="E23" s="702">
        <v>0</v>
      </c>
      <c r="F23" s="702">
        <v>0</v>
      </c>
    </row>
    <row r="24" spans="1:37" ht="15.75">
      <c r="A24" s="109"/>
      <c r="B24" s="109"/>
      <c r="C24" s="109" t="s">
        <v>780</v>
      </c>
      <c r="D24" s="702">
        <v>4545399.1194313783</v>
      </c>
      <c r="E24" s="702">
        <v>199223.65061958646</v>
      </c>
      <c r="F24" s="702">
        <v>165051.57832252234</v>
      </c>
    </row>
    <row r="25" spans="1:37" ht="15.75">
      <c r="A25" s="109"/>
      <c r="B25" s="109"/>
      <c r="C25" s="109" t="s">
        <v>781</v>
      </c>
      <c r="D25" s="702">
        <v>673.40662894892262</v>
      </c>
      <c r="E25" s="702">
        <v>2062.9899999999998</v>
      </c>
      <c r="F25" s="702">
        <v>1849.59</v>
      </c>
    </row>
    <row r="26" spans="1:37" ht="15.75">
      <c r="A26" s="109"/>
      <c r="B26" s="109"/>
      <c r="C26" s="109" t="s">
        <v>782</v>
      </c>
      <c r="D26" s="702">
        <v>376.26704989510438</v>
      </c>
      <c r="E26" s="702">
        <v>0</v>
      </c>
      <c r="F26" s="702">
        <v>0</v>
      </c>
    </row>
    <row r="27" spans="1:37" ht="15.75">
      <c r="A27" s="109"/>
      <c r="B27" s="109"/>
      <c r="C27" s="109" t="s">
        <v>783</v>
      </c>
      <c r="D27" s="702">
        <v>92.809275279329398</v>
      </c>
      <c r="E27" s="702">
        <v>25000</v>
      </c>
      <c r="F27" s="702">
        <v>10000</v>
      </c>
    </row>
    <row r="28" spans="1:37" ht="15.75">
      <c r="A28" s="109"/>
      <c r="B28" s="109"/>
      <c r="C28" s="109" t="s">
        <v>784</v>
      </c>
      <c r="D28" s="702">
        <v>73612.928764151075</v>
      </c>
      <c r="E28" s="702">
        <v>31673.890000000003</v>
      </c>
      <c r="F28" s="702">
        <v>27109.45</v>
      </c>
    </row>
    <row r="29" spans="1:37" ht="15.75">
      <c r="A29" s="109"/>
      <c r="B29" s="109"/>
      <c r="C29" s="109" t="s">
        <v>785</v>
      </c>
      <c r="D29" s="702">
        <v>0</v>
      </c>
      <c r="E29" s="702">
        <v>295000</v>
      </c>
      <c r="F29" s="702">
        <v>295000</v>
      </c>
    </row>
    <row r="30" spans="1:37" ht="15.75">
      <c r="A30" s="109"/>
      <c r="B30" s="109"/>
      <c r="C30" s="109" t="s">
        <v>786</v>
      </c>
      <c r="D30" s="702">
        <v>20.13</v>
      </c>
      <c r="E30" s="702">
        <v>0</v>
      </c>
      <c r="F30" s="702">
        <v>0</v>
      </c>
    </row>
    <row r="31" spans="1:37" ht="15.75">
      <c r="A31" s="109"/>
      <c r="B31" s="109"/>
      <c r="C31" s="778" t="s">
        <v>787</v>
      </c>
      <c r="D31" s="702">
        <v>198886.6415378511</v>
      </c>
      <c r="E31" s="702">
        <v>226168.37082448351</v>
      </c>
      <c r="F31" s="702">
        <v>196998.15849532429</v>
      </c>
    </row>
    <row r="32" spans="1:37" ht="15.75">
      <c r="A32" s="109"/>
      <c r="B32" s="109"/>
      <c r="C32" s="109" t="s">
        <v>788</v>
      </c>
      <c r="D32" s="702">
        <v>2963.4289647258579</v>
      </c>
      <c r="E32" s="702">
        <v>0</v>
      </c>
      <c r="F32" s="702">
        <v>0</v>
      </c>
    </row>
    <row r="33" spans="1:37" ht="15.75">
      <c r="A33" s="109"/>
      <c r="B33" s="109"/>
      <c r="C33" s="109" t="s">
        <v>789</v>
      </c>
      <c r="D33" s="702">
        <v>82001.951912031684</v>
      </c>
      <c r="E33" s="702">
        <v>0</v>
      </c>
      <c r="F33" s="702">
        <v>0</v>
      </c>
    </row>
    <row r="34" spans="1:37" s="112" customFormat="1" ht="15.75">
      <c r="A34" s="109"/>
      <c r="B34" s="109"/>
      <c r="C34" s="943" t="s">
        <v>790</v>
      </c>
      <c r="D34" s="702">
        <v>0</v>
      </c>
      <c r="E34" s="702">
        <v>0</v>
      </c>
      <c r="F34" s="702">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row>
    <row r="35" spans="1:37" ht="15.75">
      <c r="A35" s="109"/>
      <c r="B35" s="109"/>
      <c r="C35" s="109" t="s">
        <v>791</v>
      </c>
      <c r="D35" s="702">
        <v>0</v>
      </c>
      <c r="E35" s="702">
        <v>0</v>
      </c>
      <c r="F35" s="702">
        <v>0</v>
      </c>
    </row>
    <row r="36" spans="1:37" ht="15.75">
      <c r="A36" s="109"/>
      <c r="B36" s="111" t="s">
        <v>792</v>
      </c>
      <c r="C36" s="111"/>
      <c r="D36" s="703">
        <f>SUM(D19:D35)</f>
        <v>6766685.3265175726</v>
      </c>
      <c r="E36" s="703">
        <f t="shared" ref="E36:F36" si="1">SUM(E19:E35)</f>
        <v>9459860.6521440726</v>
      </c>
      <c r="F36" s="703">
        <f t="shared" si="1"/>
        <v>9349741.9321178459</v>
      </c>
    </row>
    <row r="37" spans="1:37" ht="15.75">
      <c r="A37" s="944" t="s">
        <v>811</v>
      </c>
      <c r="B37" s="111"/>
      <c r="C37" s="111"/>
      <c r="D37" s="703">
        <f>+D36+D18</f>
        <v>9763079.9874441326</v>
      </c>
      <c r="E37" s="703">
        <f t="shared" ref="E37:F37" si="2">+E36+E18</f>
        <v>11828722.891145924</v>
      </c>
      <c r="F37" s="703">
        <f t="shared" si="2"/>
        <v>11846946.903107371</v>
      </c>
    </row>
    <row r="38" spans="1:37" ht="15.75">
      <c r="A38" s="109"/>
      <c r="B38" s="109" t="s">
        <v>794</v>
      </c>
      <c r="C38" s="109" t="s">
        <v>795</v>
      </c>
      <c r="D38" s="462">
        <v>1.42</v>
      </c>
      <c r="E38" s="462">
        <v>0.75800000000000001</v>
      </c>
      <c r="F38" s="462">
        <v>0.78400000000000003</v>
      </c>
    </row>
    <row r="39" spans="1:37">
      <c r="D39" s="706">
        <f>+D37-'9 Portfolio Summary'!E13</f>
        <v>0</v>
      </c>
      <c r="E39" s="706">
        <f>+E37-'9 Portfolio Summary'!I13</f>
        <v>0</v>
      </c>
      <c r="F39" s="706">
        <f>+F37-'9 Portfolio Summary'!M13</f>
        <v>0</v>
      </c>
    </row>
    <row r="40" spans="1:37">
      <c r="A40" s="107" t="s">
        <v>201</v>
      </c>
      <c r="B40" s="904" t="s">
        <v>796</v>
      </c>
    </row>
    <row r="41" spans="1:37">
      <c r="B41" s="892" t="s">
        <v>797</v>
      </c>
      <c r="C41" s="780"/>
    </row>
    <row r="42" spans="1:37">
      <c r="B42" s="904" t="s">
        <v>798</v>
      </c>
    </row>
    <row r="43" spans="1:37" ht="15.75">
      <c r="B43" s="114"/>
    </row>
    <row r="44" spans="1:37">
      <c r="B44" s="904"/>
    </row>
    <row r="45" spans="1:37">
      <c r="B45" s="904" t="s">
        <v>801</v>
      </c>
    </row>
  </sheetData>
  <pageMargins left="0" right="0" top="0" bottom="0" header="0.3" footer="0.3"/>
  <pageSetup scale="4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2200D-969E-42E5-BAA0-2FE9D719F504}">
  <sheetPr>
    <pageSetUpPr fitToPage="1"/>
  </sheetPr>
  <dimension ref="A1:AC337"/>
  <sheetViews>
    <sheetView zoomScaleNormal="100" workbookViewId="0">
      <pane xSplit="1" topLeftCell="B1" activePane="topRight" state="frozen"/>
      <selection pane="topRight"/>
    </sheetView>
  </sheetViews>
  <sheetFormatPr defaultColWidth="7.6875" defaultRowHeight="18.75" customHeight="1"/>
  <cols>
    <col min="1" max="1" width="41.1875" style="651" customWidth="1"/>
    <col min="2" max="2" width="29.6875" style="651" bestFit="1" customWidth="1"/>
    <col min="3" max="3" width="19.1875" style="652" customWidth="1"/>
    <col min="4" max="4" width="18.5" style="651" customWidth="1"/>
    <col min="5" max="5" width="42.6875" style="653" customWidth="1"/>
    <col min="6" max="6" width="46" style="652" customWidth="1"/>
    <col min="7" max="10" width="36.1875" style="651" customWidth="1"/>
    <col min="11" max="11" width="45.1875" style="650" customWidth="1"/>
    <col min="12" max="12" width="11.6875" style="649" customWidth="1"/>
    <col min="13" max="13" width="28.1875" style="649" customWidth="1"/>
    <col min="14" max="14" width="12.1875" style="649" customWidth="1"/>
    <col min="15" max="15" width="11.6875" style="649" customWidth="1"/>
    <col min="16" max="16" width="37.8125" style="649" customWidth="1"/>
    <col min="17" max="17" width="34.125" style="649" customWidth="1"/>
    <col min="18" max="18" width="21" style="649" customWidth="1"/>
    <col min="19" max="19" width="12.1875" style="649" hidden="1" customWidth="1"/>
    <col min="20" max="20" width="11.125" style="649" hidden="1" customWidth="1"/>
    <col min="21" max="21" width="15.1875" style="649" hidden="1" customWidth="1"/>
    <col min="22" max="22" width="17.1875" style="649" customWidth="1"/>
    <col min="23" max="23" width="14.5" style="649" customWidth="1"/>
    <col min="24" max="24" width="25.1875" style="649" customWidth="1"/>
    <col min="25" max="25" width="12.1875" style="649" bestFit="1" customWidth="1"/>
    <col min="26" max="26" width="13.5" style="649" customWidth="1"/>
    <col min="27" max="27" width="46" style="649" customWidth="1"/>
    <col min="28" max="28" width="64.6875" style="649" customWidth="1"/>
    <col min="29" max="29" width="21.6875" style="649" customWidth="1"/>
    <col min="30" max="16384" width="7.6875" style="649"/>
  </cols>
  <sheetData>
    <row r="1" spans="1:29" ht="18.75" customHeight="1">
      <c r="A1" s="20" t="s">
        <v>84</v>
      </c>
      <c r="B1" s="406" t="str">
        <f>PA_NAME</f>
        <v>San Diego Gas &amp; Electric Co</v>
      </c>
    </row>
    <row r="2" spans="1:29" ht="18.75" customHeight="1">
      <c r="A2" s="20" t="s">
        <v>85</v>
      </c>
      <c r="B2" s="406" t="str">
        <f>RPT_YEAR</f>
        <v>2022-2023</v>
      </c>
    </row>
    <row r="3" spans="1:29" ht="18.75" customHeight="1">
      <c r="A3" s="500" t="s">
        <v>812</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8"/>
    </row>
    <row r="4" spans="1:29" ht="18.75" customHeight="1">
      <c r="A4" s="500" t="s">
        <v>813</v>
      </c>
      <c r="B4" s="499"/>
      <c r="C4" s="499"/>
      <c r="D4" s="499"/>
      <c r="E4" s="499"/>
      <c r="F4" s="499"/>
      <c r="G4" s="499"/>
      <c r="H4" s="499"/>
      <c r="I4" s="499"/>
      <c r="J4" s="499"/>
      <c r="K4" s="499"/>
      <c r="L4" s="658"/>
      <c r="M4" s="658"/>
      <c r="N4" s="658"/>
      <c r="O4" s="658"/>
      <c r="P4" s="658"/>
      <c r="Q4" s="658"/>
      <c r="R4" s="658"/>
      <c r="S4" s="499"/>
      <c r="T4" s="499"/>
      <c r="U4" s="499"/>
      <c r="V4" s="499"/>
      <c r="W4" s="499"/>
      <c r="X4" s="658"/>
      <c r="Y4" s="658"/>
      <c r="Z4" s="658"/>
      <c r="AA4" s="499"/>
      <c r="AB4" s="499"/>
      <c r="AC4" s="498"/>
    </row>
    <row r="5" spans="1:29" ht="18.75" customHeight="1">
      <c r="A5" s="659"/>
      <c r="B5" s="659"/>
      <c r="C5" s="659"/>
      <c r="D5" s="659"/>
      <c r="E5" s="659"/>
      <c r="F5" s="659"/>
      <c r="G5" s="659"/>
      <c r="H5" s="659"/>
      <c r="I5" s="659"/>
      <c r="J5" s="659"/>
      <c r="K5" s="659"/>
      <c r="L5" s="661"/>
      <c r="M5" s="662"/>
      <c r="N5" s="660"/>
      <c r="O5" s="660"/>
      <c r="P5" s="660"/>
      <c r="Q5" s="660"/>
      <c r="R5" s="660"/>
      <c r="S5" s="663"/>
      <c r="T5" s="663"/>
      <c r="U5" s="663"/>
      <c r="V5" s="663"/>
      <c r="W5" s="663"/>
      <c r="X5" s="664"/>
      <c r="Y5" s="660"/>
      <c r="Z5" s="660"/>
      <c r="AA5" s="659"/>
      <c r="AB5" s="659"/>
      <c r="AC5" s="659"/>
    </row>
    <row r="6" spans="1:29" ht="35.75" customHeight="1">
      <c r="A6" s="841" t="s">
        <v>814</v>
      </c>
      <c r="B6" s="841" t="s">
        <v>815</v>
      </c>
      <c r="C6" s="841" t="s">
        <v>816</v>
      </c>
      <c r="D6" s="841" t="s">
        <v>817</v>
      </c>
      <c r="E6" s="841" t="s">
        <v>818</v>
      </c>
      <c r="F6" s="841" t="s">
        <v>819</v>
      </c>
      <c r="G6" s="841" t="s">
        <v>820</v>
      </c>
      <c r="H6" s="841" t="s">
        <v>821</v>
      </c>
      <c r="I6" s="841" t="s">
        <v>822</v>
      </c>
      <c r="J6" s="841" t="s">
        <v>823</v>
      </c>
      <c r="K6" s="841" t="s">
        <v>553</v>
      </c>
      <c r="L6" s="842" t="s">
        <v>824</v>
      </c>
      <c r="M6" s="843" t="s">
        <v>825</v>
      </c>
      <c r="N6" s="844" t="s">
        <v>826</v>
      </c>
      <c r="O6" s="844" t="s">
        <v>827</v>
      </c>
      <c r="P6" s="844" t="s">
        <v>828</v>
      </c>
      <c r="Q6" s="844" t="s">
        <v>829</v>
      </c>
      <c r="R6" s="844" t="s">
        <v>830</v>
      </c>
      <c r="S6" s="845" t="s">
        <v>831</v>
      </c>
      <c r="T6" s="845"/>
      <c r="U6" s="845"/>
      <c r="V6" s="845" t="s">
        <v>832</v>
      </c>
      <c r="W6" s="845" t="s">
        <v>833</v>
      </c>
      <c r="X6" s="846" t="s">
        <v>834</v>
      </c>
      <c r="Y6" s="844" t="s">
        <v>835</v>
      </c>
      <c r="Z6" s="844" t="s">
        <v>836</v>
      </c>
      <c r="AA6" s="841" t="s">
        <v>837</v>
      </c>
      <c r="AB6" s="841" t="s">
        <v>838</v>
      </c>
      <c r="AC6" s="841" t="s">
        <v>839</v>
      </c>
    </row>
    <row r="7" spans="1:29" ht="18.75" customHeight="1">
      <c r="A7" s="482">
        <v>0</v>
      </c>
      <c r="B7" s="482" t="s">
        <v>840</v>
      </c>
      <c r="C7" s="482" t="s">
        <v>841</v>
      </c>
      <c r="D7" s="482" t="s">
        <v>842</v>
      </c>
      <c r="E7" s="482" t="s">
        <v>843</v>
      </c>
      <c r="F7" s="488" t="s">
        <v>844</v>
      </c>
      <c r="G7" s="488" t="s">
        <v>845</v>
      </c>
      <c r="H7" s="488" t="s">
        <v>823</v>
      </c>
      <c r="I7" s="487" t="s">
        <v>846</v>
      </c>
      <c r="J7" s="487" t="s">
        <v>847</v>
      </c>
      <c r="K7" s="486" t="s">
        <v>848</v>
      </c>
      <c r="L7" s="482">
        <v>2016</v>
      </c>
      <c r="M7" s="821">
        <v>239527.02912665569</v>
      </c>
      <c r="N7" s="485" t="s">
        <v>849</v>
      </c>
      <c r="O7" s="485" t="s">
        <v>849</v>
      </c>
      <c r="P7" s="822">
        <v>319930.91134699981</v>
      </c>
      <c r="Q7" s="822">
        <v>314738.79214771045</v>
      </c>
      <c r="R7" s="822">
        <v>188828.06770849638</v>
      </c>
      <c r="S7" s="822">
        <v>76996.295619272336</v>
      </c>
      <c r="T7" s="822">
        <v>76996.295619272336</v>
      </c>
      <c r="U7" s="822">
        <v>76996.295619272336</v>
      </c>
      <c r="V7" s="822">
        <v>230988.88685781701</v>
      </c>
      <c r="W7" s="822">
        <v>161692.2208004719</v>
      </c>
      <c r="X7" s="822">
        <v>430859.54135822126</v>
      </c>
      <c r="Y7" s="484" t="s">
        <v>850</v>
      </c>
      <c r="Z7" s="484" t="s">
        <v>850</v>
      </c>
      <c r="AA7" s="483" t="s">
        <v>851</v>
      </c>
      <c r="AB7" s="483" t="s">
        <v>852</v>
      </c>
      <c r="AC7" s="483"/>
    </row>
    <row r="8" spans="1:29" ht="18.75" customHeight="1">
      <c r="A8" s="482">
        <v>1</v>
      </c>
      <c r="B8" s="482" t="s">
        <v>840</v>
      </c>
      <c r="C8" s="482" t="s">
        <v>853</v>
      </c>
      <c r="D8" s="482" t="s">
        <v>842</v>
      </c>
      <c r="E8" s="482" t="s">
        <v>854</v>
      </c>
      <c r="F8" s="488" t="s">
        <v>855</v>
      </c>
      <c r="G8" s="488" t="s">
        <v>856</v>
      </c>
      <c r="H8" s="488" t="s">
        <v>823</v>
      </c>
      <c r="I8" s="487" t="s">
        <v>857</v>
      </c>
      <c r="J8" s="487" t="s">
        <v>855</v>
      </c>
      <c r="K8" s="486" t="s">
        <v>848</v>
      </c>
      <c r="L8" s="482">
        <v>2016</v>
      </c>
      <c r="M8" s="821">
        <v>98609.066312581621</v>
      </c>
      <c r="N8" s="485" t="s">
        <v>849</v>
      </c>
      <c r="O8" s="485" t="s">
        <v>849</v>
      </c>
      <c r="P8" s="822">
        <v>87297.336761534578</v>
      </c>
      <c r="Q8" s="822">
        <v>132022.27971599301</v>
      </c>
      <c r="R8" s="822">
        <v>55212.734798799051</v>
      </c>
      <c r="S8" s="822">
        <v>49464.29529427176</v>
      </c>
      <c r="T8" s="822">
        <v>49464.29529427176</v>
      </c>
      <c r="U8" s="822">
        <v>49464.29529427176</v>
      </c>
      <c r="V8" s="822">
        <v>148392.88588281529</v>
      </c>
      <c r="W8" s="822">
        <v>105860.74954419865</v>
      </c>
      <c r="X8" s="822">
        <v>96882.204262534593</v>
      </c>
      <c r="Y8" s="484" t="s">
        <v>850</v>
      </c>
      <c r="Z8" s="484" t="s">
        <v>850</v>
      </c>
      <c r="AA8" s="483" t="s">
        <v>858</v>
      </c>
      <c r="AB8" s="483" t="s">
        <v>859</v>
      </c>
      <c r="AC8" s="483"/>
    </row>
    <row r="9" spans="1:29" ht="18.75" customHeight="1">
      <c r="A9" s="482">
        <v>2</v>
      </c>
      <c r="B9" s="482" t="s">
        <v>840</v>
      </c>
      <c r="C9" s="482" t="s">
        <v>853</v>
      </c>
      <c r="D9" s="482" t="s">
        <v>842</v>
      </c>
      <c r="E9" s="482" t="s">
        <v>854</v>
      </c>
      <c r="F9" s="488" t="s">
        <v>860</v>
      </c>
      <c r="G9" s="488" t="s">
        <v>856</v>
      </c>
      <c r="H9" s="488" t="s">
        <v>823</v>
      </c>
      <c r="I9" s="487" t="s">
        <v>857</v>
      </c>
      <c r="J9" s="487" t="s">
        <v>860</v>
      </c>
      <c r="K9" s="486" t="s">
        <v>848</v>
      </c>
      <c r="L9" s="482">
        <v>2016</v>
      </c>
      <c r="M9" s="821">
        <v>89176.917538019159</v>
      </c>
      <c r="N9" s="485" t="s">
        <v>849</v>
      </c>
      <c r="O9" s="485" t="s">
        <v>849</v>
      </c>
      <c r="P9" s="822">
        <v>80492.313475682531</v>
      </c>
      <c r="Q9" s="822">
        <v>129587.916603294</v>
      </c>
      <c r="R9" s="822">
        <v>53057.774834896096</v>
      </c>
      <c r="S9" s="822">
        <v>43794.82749985523</v>
      </c>
      <c r="T9" s="822">
        <v>43794.82749985523</v>
      </c>
      <c r="U9" s="822">
        <v>43794.82749985523</v>
      </c>
      <c r="V9" s="822">
        <v>131384.4824995657</v>
      </c>
      <c r="W9" s="822">
        <v>93864.431094136569</v>
      </c>
      <c r="X9" s="822">
        <v>95334.242858835059</v>
      </c>
      <c r="Y9" s="484" t="s">
        <v>850</v>
      </c>
      <c r="Z9" s="484" t="s">
        <v>850</v>
      </c>
      <c r="AA9" s="483" t="s">
        <v>858</v>
      </c>
      <c r="AB9" s="483" t="s">
        <v>859</v>
      </c>
      <c r="AC9" s="483"/>
    </row>
    <row r="10" spans="1:29" ht="18.75" customHeight="1">
      <c r="A10" s="482">
        <v>3</v>
      </c>
      <c r="B10" s="482" t="s">
        <v>840</v>
      </c>
      <c r="C10" s="482" t="s">
        <v>853</v>
      </c>
      <c r="D10" s="482" t="s">
        <v>842</v>
      </c>
      <c r="E10" s="482" t="s">
        <v>854</v>
      </c>
      <c r="F10" s="488" t="s">
        <v>861</v>
      </c>
      <c r="G10" s="488" t="s">
        <v>856</v>
      </c>
      <c r="H10" s="488" t="s">
        <v>823</v>
      </c>
      <c r="I10" s="487" t="s">
        <v>857</v>
      </c>
      <c r="J10" s="487" t="s">
        <v>861</v>
      </c>
      <c r="K10" s="486" t="s">
        <v>848</v>
      </c>
      <c r="L10" s="482">
        <v>2016</v>
      </c>
      <c r="M10" s="821">
        <v>372063992.70350373</v>
      </c>
      <c r="N10" s="485" t="s">
        <v>849</v>
      </c>
      <c r="O10" s="485" t="s">
        <v>849</v>
      </c>
      <c r="P10" s="822">
        <v>481703716.36790425</v>
      </c>
      <c r="Q10" s="822">
        <v>460021010.46108401</v>
      </c>
      <c r="R10" s="822">
        <v>251434561.78932336</v>
      </c>
      <c r="S10" s="822">
        <v>229181761.51960665</v>
      </c>
      <c r="T10" s="822">
        <v>229181761.51960665</v>
      </c>
      <c r="U10" s="822">
        <v>229181761.51960665</v>
      </c>
      <c r="V10" s="822">
        <v>687545284.55882001</v>
      </c>
      <c r="W10" s="822">
        <v>498393941.62049663</v>
      </c>
      <c r="X10" s="822">
        <v>582129640.340325</v>
      </c>
      <c r="Y10" s="484" t="s">
        <v>850</v>
      </c>
      <c r="Z10" s="484" t="s">
        <v>850</v>
      </c>
      <c r="AA10" s="483" t="s">
        <v>858</v>
      </c>
      <c r="AB10" s="483" t="s">
        <v>859</v>
      </c>
      <c r="AC10" s="483"/>
    </row>
    <row r="11" spans="1:29" ht="18.75" customHeight="1">
      <c r="A11" s="482">
        <v>4</v>
      </c>
      <c r="B11" s="482" t="s">
        <v>840</v>
      </c>
      <c r="C11" s="482" t="s">
        <v>853</v>
      </c>
      <c r="D11" s="482" t="s">
        <v>842</v>
      </c>
      <c r="E11" s="482" t="s">
        <v>854</v>
      </c>
      <c r="F11" s="488" t="s">
        <v>862</v>
      </c>
      <c r="G11" s="488" t="s">
        <v>856</v>
      </c>
      <c r="H11" s="488" t="s">
        <v>823</v>
      </c>
      <c r="I11" s="487" t="s">
        <v>857</v>
      </c>
      <c r="J11" s="487" t="s">
        <v>862</v>
      </c>
      <c r="K11" s="486" t="s">
        <v>848</v>
      </c>
      <c r="L11" s="482">
        <v>2016</v>
      </c>
      <c r="M11" s="821">
        <v>316429661.90514046</v>
      </c>
      <c r="N11" s="485" t="s">
        <v>849</v>
      </c>
      <c r="O11" s="485" t="s">
        <v>849</v>
      </c>
      <c r="P11" s="822">
        <v>440258087.60130304</v>
      </c>
      <c r="Q11" s="822">
        <v>436447653.89927298</v>
      </c>
      <c r="R11" s="822">
        <v>242605043.53007609</v>
      </c>
      <c r="S11" s="822">
        <v>201672144.38514781</v>
      </c>
      <c r="T11" s="822">
        <v>201672144.38514781</v>
      </c>
      <c r="U11" s="822">
        <v>201672144.38514781</v>
      </c>
      <c r="V11" s="822">
        <v>605016433.15544343</v>
      </c>
      <c r="W11" s="822">
        <v>439793123.47075039</v>
      </c>
      <c r="X11" s="822">
        <v>572760268.00721192</v>
      </c>
      <c r="Y11" s="484" t="s">
        <v>850</v>
      </c>
      <c r="Z11" s="484" t="s">
        <v>850</v>
      </c>
      <c r="AA11" s="483" t="s">
        <v>858</v>
      </c>
      <c r="AB11" s="483" t="s">
        <v>859</v>
      </c>
      <c r="AC11" s="483"/>
    </row>
    <row r="12" spans="1:29" ht="18.75" customHeight="1">
      <c r="A12" s="482">
        <v>5</v>
      </c>
      <c r="B12" s="482" t="s">
        <v>840</v>
      </c>
      <c r="C12" s="482" t="s">
        <v>853</v>
      </c>
      <c r="D12" s="482" t="s">
        <v>842</v>
      </c>
      <c r="E12" s="482" t="s">
        <v>854</v>
      </c>
      <c r="F12" s="488" t="s">
        <v>863</v>
      </c>
      <c r="G12" s="488" t="s">
        <v>856</v>
      </c>
      <c r="H12" s="488" t="s">
        <v>823</v>
      </c>
      <c r="I12" s="487" t="s">
        <v>857</v>
      </c>
      <c r="J12" s="487" t="s">
        <v>863</v>
      </c>
      <c r="K12" s="486" t="s">
        <v>848</v>
      </c>
      <c r="L12" s="482">
        <v>2016</v>
      </c>
      <c r="M12" s="821">
        <v>3668704.3719318081</v>
      </c>
      <c r="N12" s="485" t="s">
        <v>849</v>
      </c>
      <c r="O12" s="485" t="s">
        <v>849</v>
      </c>
      <c r="P12" s="822">
        <v>2102400.4276243942</v>
      </c>
      <c r="Q12" s="822">
        <v>1471491.05953998</v>
      </c>
      <c r="R12" s="822">
        <v>3446225.9504607292</v>
      </c>
      <c r="S12" s="822">
        <v>3668761.1908914447</v>
      </c>
      <c r="T12" s="822">
        <v>3668761.1908914447</v>
      </c>
      <c r="U12" s="822">
        <v>3668761.1908914447</v>
      </c>
      <c r="V12" s="822">
        <v>11006283.572674334</v>
      </c>
      <c r="W12" s="822">
        <v>7918605.3776632585</v>
      </c>
      <c r="X12" s="822">
        <v>5012591.3578928038</v>
      </c>
      <c r="Y12" s="484" t="s">
        <v>850</v>
      </c>
      <c r="Z12" s="484" t="s">
        <v>850</v>
      </c>
      <c r="AA12" s="483" t="s">
        <v>858</v>
      </c>
      <c r="AB12" s="483" t="s">
        <v>859</v>
      </c>
      <c r="AC12" s="483"/>
    </row>
    <row r="13" spans="1:29" ht="18.75" customHeight="1">
      <c r="A13" s="482">
        <v>6</v>
      </c>
      <c r="B13" s="482" t="s">
        <v>840</v>
      </c>
      <c r="C13" s="482" t="s">
        <v>853</v>
      </c>
      <c r="D13" s="482" t="s">
        <v>842</v>
      </c>
      <c r="E13" s="482" t="s">
        <v>854</v>
      </c>
      <c r="F13" s="488" t="s">
        <v>864</v>
      </c>
      <c r="G13" s="488" t="s">
        <v>856</v>
      </c>
      <c r="H13" s="488" t="s">
        <v>823</v>
      </c>
      <c r="I13" s="487" t="s">
        <v>857</v>
      </c>
      <c r="J13" s="487" t="s">
        <v>864</v>
      </c>
      <c r="K13" s="486" t="s">
        <v>848</v>
      </c>
      <c r="L13" s="482">
        <v>2016</v>
      </c>
      <c r="M13" s="821">
        <v>2983256.2565512066</v>
      </c>
      <c r="N13" s="485" t="s">
        <v>849</v>
      </c>
      <c r="O13" s="485" t="s">
        <v>849</v>
      </c>
      <c r="P13" s="822">
        <v>1635555.3609204872</v>
      </c>
      <c r="Q13" s="822">
        <v>1164207.7058348099</v>
      </c>
      <c r="R13" s="822">
        <v>3265339.9873080361</v>
      </c>
      <c r="S13" s="822">
        <v>3365102.6877251784</v>
      </c>
      <c r="T13" s="822">
        <v>3365102.6877251784</v>
      </c>
      <c r="U13" s="822">
        <v>3365102.6877251784</v>
      </c>
      <c r="V13" s="822">
        <v>10095308.063175535</v>
      </c>
      <c r="W13" s="822">
        <v>7204935.2608984215</v>
      </c>
      <c r="X13" s="822">
        <v>4890194.6937966952</v>
      </c>
      <c r="Y13" s="484" t="s">
        <v>850</v>
      </c>
      <c r="Z13" s="484" t="s">
        <v>850</v>
      </c>
      <c r="AA13" s="483" t="s">
        <v>858</v>
      </c>
      <c r="AB13" s="483" t="s">
        <v>859</v>
      </c>
      <c r="AC13" s="483"/>
    </row>
    <row r="14" spans="1:29" ht="18.75" customHeight="1">
      <c r="A14" s="482">
        <v>7</v>
      </c>
      <c r="B14" s="482" t="s">
        <v>840</v>
      </c>
      <c r="C14" s="482" t="s">
        <v>853</v>
      </c>
      <c r="D14" s="482" t="s">
        <v>842</v>
      </c>
      <c r="E14" s="482" t="s">
        <v>854</v>
      </c>
      <c r="F14" s="488" t="s">
        <v>865</v>
      </c>
      <c r="G14" s="488" t="s">
        <v>856</v>
      </c>
      <c r="H14" s="488" t="s">
        <v>823</v>
      </c>
      <c r="I14" s="487" t="s">
        <v>866</v>
      </c>
      <c r="J14" s="487" t="s">
        <v>865</v>
      </c>
      <c r="K14" s="486" t="s">
        <v>848</v>
      </c>
      <c r="L14" s="482">
        <v>2016</v>
      </c>
      <c r="M14" s="821">
        <v>862575.51838928915</v>
      </c>
      <c r="N14" s="485" t="s">
        <v>849</v>
      </c>
      <c r="O14" s="485" t="s">
        <v>849</v>
      </c>
      <c r="P14" s="822">
        <v>918866.07778339786</v>
      </c>
      <c r="Q14" s="822">
        <v>1093888.81717404</v>
      </c>
      <c r="R14" s="822">
        <v>609080.21073442069</v>
      </c>
      <c r="S14" s="822">
        <v>328863.72984065284</v>
      </c>
      <c r="T14" s="822">
        <v>328863.72984065284</v>
      </c>
      <c r="U14" s="822">
        <v>328863.72984065284</v>
      </c>
      <c r="V14" s="822">
        <v>986591.18952195859</v>
      </c>
      <c r="W14" s="822">
        <v>703815.96931118087</v>
      </c>
      <c r="X14" s="822">
        <v>1285037.666994367</v>
      </c>
      <c r="Y14" s="484" t="s">
        <v>850</v>
      </c>
      <c r="Z14" s="484" t="s">
        <v>850</v>
      </c>
      <c r="AA14" s="483" t="s">
        <v>867</v>
      </c>
      <c r="AB14" s="483" t="s">
        <v>859</v>
      </c>
      <c r="AC14" s="483"/>
    </row>
    <row r="15" spans="1:29" ht="18.75" customHeight="1">
      <c r="A15" s="482">
        <v>8</v>
      </c>
      <c r="B15" s="482" t="s">
        <v>840</v>
      </c>
      <c r="C15" s="482" t="s">
        <v>853</v>
      </c>
      <c r="D15" s="482" t="s">
        <v>842</v>
      </c>
      <c r="E15" s="482" t="s">
        <v>854</v>
      </c>
      <c r="F15" s="488" t="s">
        <v>868</v>
      </c>
      <c r="G15" s="488" t="s">
        <v>856</v>
      </c>
      <c r="H15" s="488" t="s">
        <v>823</v>
      </c>
      <c r="I15" s="487" t="s">
        <v>857</v>
      </c>
      <c r="J15" s="487" t="s">
        <v>868</v>
      </c>
      <c r="K15" s="486" t="s">
        <v>848</v>
      </c>
      <c r="L15" s="482">
        <v>2016</v>
      </c>
      <c r="M15" s="821">
        <v>736773.64597397426</v>
      </c>
      <c r="N15" s="485" t="s">
        <v>849</v>
      </c>
      <c r="O15" s="485" t="s">
        <v>849</v>
      </c>
      <c r="P15" s="822">
        <v>848279.64243081352</v>
      </c>
      <c r="Q15" s="822">
        <v>1054949.8861460399</v>
      </c>
      <c r="R15" s="822">
        <v>593121.48082744842</v>
      </c>
      <c r="S15" s="822">
        <v>238002.38990319974</v>
      </c>
      <c r="T15" s="822">
        <v>238002.38990319974</v>
      </c>
      <c r="U15" s="822">
        <v>238002.38990319974</v>
      </c>
      <c r="V15" s="822">
        <v>714007.16970959923</v>
      </c>
      <c r="W15" s="822">
        <v>510104.96450482804</v>
      </c>
      <c r="X15" s="822">
        <v>1269912.0767742959</v>
      </c>
      <c r="Y15" s="484" t="s">
        <v>850</v>
      </c>
      <c r="Z15" s="484" t="s">
        <v>850</v>
      </c>
      <c r="AA15" s="483" t="s">
        <v>867</v>
      </c>
      <c r="AB15" s="483" t="s">
        <v>859</v>
      </c>
      <c r="AC15" s="483"/>
    </row>
    <row r="16" spans="1:29" ht="18.75" customHeight="1">
      <c r="A16" s="482">
        <v>9</v>
      </c>
      <c r="B16" s="482" t="s">
        <v>840</v>
      </c>
      <c r="C16" s="482" t="s">
        <v>853</v>
      </c>
      <c r="D16" s="482" t="s">
        <v>842</v>
      </c>
      <c r="E16" s="482" t="s">
        <v>854</v>
      </c>
      <c r="F16" s="488" t="s">
        <v>869</v>
      </c>
      <c r="G16" s="488" t="s">
        <v>856</v>
      </c>
      <c r="H16" s="488" t="s">
        <v>823</v>
      </c>
      <c r="I16" s="487" t="s">
        <v>857</v>
      </c>
      <c r="J16" s="487" t="s">
        <v>869</v>
      </c>
      <c r="K16" s="486" t="s">
        <v>848</v>
      </c>
      <c r="L16" s="482">
        <v>2016</v>
      </c>
      <c r="M16" s="821">
        <v>4071541355.6978703</v>
      </c>
      <c r="N16" s="485" t="s">
        <v>849</v>
      </c>
      <c r="O16" s="485" t="s">
        <v>849</v>
      </c>
      <c r="P16" s="822">
        <v>5453328495.2566442</v>
      </c>
      <c r="Q16" s="822">
        <v>5629792057.8726797</v>
      </c>
      <c r="R16" s="822">
        <v>2641285318.7758112</v>
      </c>
      <c r="S16" s="822">
        <v>2383262773.5336137</v>
      </c>
      <c r="T16" s="822">
        <v>2383262773.5336137</v>
      </c>
      <c r="U16" s="822">
        <v>2383262773.5336137</v>
      </c>
      <c r="V16" s="822">
        <v>7149788320.6008415</v>
      </c>
      <c r="W16" s="822">
        <v>5182802155.559824</v>
      </c>
      <c r="X16" s="822">
        <v>7753377253.7211695</v>
      </c>
      <c r="Y16" s="484" t="s">
        <v>850</v>
      </c>
      <c r="Z16" s="484" t="s">
        <v>850</v>
      </c>
      <c r="AA16" s="483" t="s">
        <v>867</v>
      </c>
      <c r="AB16" s="483" t="s">
        <v>859</v>
      </c>
      <c r="AC16" s="483"/>
    </row>
    <row r="17" spans="1:29" ht="18.75" customHeight="1">
      <c r="A17" s="482">
        <v>10</v>
      </c>
      <c r="B17" s="482" t="s">
        <v>840</v>
      </c>
      <c r="C17" s="482" t="s">
        <v>853</v>
      </c>
      <c r="D17" s="482" t="s">
        <v>842</v>
      </c>
      <c r="E17" s="482" t="s">
        <v>854</v>
      </c>
      <c r="F17" s="488" t="s">
        <v>870</v>
      </c>
      <c r="G17" s="488" t="s">
        <v>856</v>
      </c>
      <c r="H17" s="488" t="s">
        <v>823</v>
      </c>
      <c r="I17" s="487" t="s">
        <v>857</v>
      </c>
      <c r="J17" s="487" t="s">
        <v>870</v>
      </c>
      <c r="K17" s="486" t="s">
        <v>848</v>
      </c>
      <c r="L17" s="482">
        <v>2016</v>
      </c>
      <c r="M17" s="821">
        <v>3399176958.1089969</v>
      </c>
      <c r="N17" s="485" t="s">
        <v>849</v>
      </c>
      <c r="O17" s="485" t="s">
        <v>849</v>
      </c>
      <c r="P17" s="822">
        <v>4992750889.2698755</v>
      </c>
      <c r="Q17" s="822">
        <v>5376922452.5547895</v>
      </c>
      <c r="R17" s="822">
        <v>2561567227.2157989</v>
      </c>
      <c r="S17" s="822">
        <v>1953734962.6540229</v>
      </c>
      <c r="T17" s="822">
        <v>1953734962.6540229</v>
      </c>
      <c r="U17" s="822">
        <v>1953734962.6540229</v>
      </c>
      <c r="V17" s="822">
        <v>5861204887.9620686</v>
      </c>
      <c r="W17" s="822">
        <v>4260574529.4137979</v>
      </c>
      <c r="X17" s="822">
        <v>7656685480.0510092</v>
      </c>
      <c r="Y17" s="484" t="s">
        <v>850</v>
      </c>
      <c r="Z17" s="484" t="s">
        <v>850</v>
      </c>
      <c r="AA17" s="483" t="s">
        <v>867</v>
      </c>
      <c r="AB17" s="483" t="s">
        <v>859</v>
      </c>
      <c r="AC17" s="483"/>
    </row>
    <row r="18" spans="1:29" ht="18.75" customHeight="1">
      <c r="A18" s="482">
        <v>11</v>
      </c>
      <c r="B18" s="482" t="s">
        <v>840</v>
      </c>
      <c r="C18" s="482" t="s">
        <v>853</v>
      </c>
      <c r="D18" s="482" t="s">
        <v>842</v>
      </c>
      <c r="E18" s="482" t="s">
        <v>854</v>
      </c>
      <c r="F18" s="488" t="s">
        <v>871</v>
      </c>
      <c r="G18" s="488" t="s">
        <v>856</v>
      </c>
      <c r="H18" s="488" t="s">
        <v>823</v>
      </c>
      <c r="I18" s="487" t="s">
        <v>857</v>
      </c>
      <c r="J18" s="487" t="s">
        <v>871</v>
      </c>
      <c r="K18" s="486" t="s">
        <v>848</v>
      </c>
      <c r="L18" s="482">
        <v>2016</v>
      </c>
      <c r="M18" s="821">
        <v>38143321.689990081</v>
      </c>
      <c r="N18" s="485" t="s">
        <v>849</v>
      </c>
      <c r="O18" s="485" t="s">
        <v>849</v>
      </c>
      <c r="P18" s="822">
        <v>12096191.348439906</v>
      </c>
      <c r="Q18" s="822">
        <v>4011449.3759458102</v>
      </c>
      <c r="R18" s="822">
        <v>33617961.590264052</v>
      </c>
      <c r="S18" s="822">
        <v>27876600.896838307</v>
      </c>
      <c r="T18" s="822">
        <v>27876600.896838307</v>
      </c>
      <c r="U18" s="822">
        <v>27876600.896838307</v>
      </c>
      <c r="V18" s="822">
        <v>83629802.690514922</v>
      </c>
      <c r="W18" s="822">
        <v>60168484.751944117</v>
      </c>
      <c r="X18" s="822">
        <v>54439559.990600072</v>
      </c>
      <c r="Y18" s="484" t="s">
        <v>850</v>
      </c>
      <c r="Z18" s="484" t="s">
        <v>850</v>
      </c>
      <c r="AA18" s="483" t="s">
        <v>867</v>
      </c>
      <c r="AB18" s="483" t="s">
        <v>859</v>
      </c>
      <c r="AC18" s="483"/>
    </row>
    <row r="19" spans="1:29" ht="18.75" customHeight="1">
      <c r="A19" s="482">
        <v>12</v>
      </c>
      <c r="B19" s="482" t="s">
        <v>840</v>
      </c>
      <c r="C19" s="482" t="s">
        <v>853</v>
      </c>
      <c r="D19" s="482" t="s">
        <v>842</v>
      </c>
      <c r="E19" s="482" t="s">
        <v>854</v>
      </c>
      <c r="F19" s="488" t="s">
        <v>872</v>
      </c>
      <c r="G19" s="488" t="s">
        <v>856</v>
      </c>
      <c r="H19" s="488" t="s">
        <v>823</v>
      </c>
      <c r="I19" s="487" t="s">
        <v>857</v>
      </c>
      <c r="J19" s="487" t="s">
        <v>872</v>
      </c>
      <c r="K19" s="486" t="s">
        <v>848</v>
      </c>
      <c r="L19" s="482">
        <v>2016</v>
      </c>
      <c r="M19" s="821">
        <v>31043917.99073258</v>
      </c>
      <c r="N19" s="485" t="s">
        <v>849</v>
      </c>
      <c r="O19" s="485" t="s">
        <v>849</v>
      </c>
      <c r="P19" s="822">
        <v>7509075.2939949445</v>
      </c>
      <c r="Q19" s="822">
        <v>34955.128006145897</v>
      </c>
      <c r="R19" s="822">
        <v>30776343.717361189</v>
      </c>
      <c r="S19" s="822">
        <v>21343246.462557327</v>
      </c>
      <c r="T19" s="822">
        <v>21343246.462557327</v>
      </c>
      <c r="U19" s="822">
        <v>21343246.462557327</v>
      </c>
      <c r="V19" s="822">
        <v>64029739.387671977</v>
      </c>
      <c r="W19" s="822">
        <v>45697478.885578498</v>
      </c>
      <c r="X19" s="822">
        <v>52760707.285274453</v>
      </c>
      <c r="Y19" s="484" t="s">
        <v>850</v>
      </c>
      <c r="Z19" s="484" t="s">
        <v>850</v>
      </c>
      <c r="AA19" s="483" t="s">
        <v>867</v>
      </c>
      <c r="AB19" s="483" t="s">
        <v>859</v>
      </c>
      <c r="AC19" s="483"/>
    </row>
    <row r="20" spans="1:29" ht="18.75" customHeight="1">
      <c r="A20" s="482">
        <v>13</v>
      </c>
      <c r="B20" s="482" t="s">
        <v>840</v>
      </c>
      <c r="C20" s="482" t="s">
        <v>853</v>
      </c>
      <c r="D20" s="482" t="s">
        <v>873</v>
      </c>
      <c r="E20" s="482" t="s">
        <v>874</v>
      </c>
      <c r="F20" s="488" t="s">
        <v>855</v>
      </c>
      <c r="G20" s="488" t="s">
        <v>875</v>
      </c>
      <c r="H20" s="488" t="s">
        <v>823</v>
      </c>
      <c r="I20" s="487" t="s">
        <v>876</v>
      </c>
      <c r="J20" s="487" t="s">
        <v>877</v>
      </c>
      <c r="K20" s="486" t="s">
        <v>848</v>
      </c>
      <c r="L20" s="482">
        <v>2016</v>
      </c>
      <c r="M20" s="821">
        <v>711.64776805342569</v>
      </c>
      <c r="N20" s="485" t="s">
        <v>849</v>
      </c>
      <c r="O20" s="485" t="s">
        <v>849</v>
      </c>
      <c r="P20" s="822">
        <v>4285.691113087415</v>
      </c>
      <c r="Q20" s="822">
        <v>4655.59873506039</v>
      </c>
      <c r="R20" s="822">
        <v>713.57076212154868</v>
      </c>
      <c r="S20" s="822">
        <v>744.14292880362723</v>
      </c>
      <c r="T20" s="822">
        <v>744.14292880362723</v>
      </c>
      <c r="U20" s="822">
        <v>744.14292880362723</v>
      </c>
      <c r="V20" s="822">
        <v>2232.4287864108819</v>
      </c>
      <c r="W20" s="822">
        <v>1556.2437580690003</v>
      </c>
      <c r="X20" s="822">
        <v>57.253057897312331</v>
      </c>
      <c r="Y20" s="484" t="s">
        <v>850</v>
      </c>
      <c r="Z20" s="484" t="s">
        <v>850</v>
      </c>
      <c r="AA20" s="483" t="s">
        <v>878</v>
      </c>
      <c r="AB20" s="483" t="s">
        <v>879</v>
      </c>
      <c r="AC20" s="483"/>
    </row>
    <row r="21" spans="1:29" ht="18.75" customHeight="1">
      <c r="A21" s="482">
        <v>14</v>
      </c>
      <c r="B21" s="482" t="s">
        <v>840</v>
      </c>
      <c r="C21" s="482" t="s">
        <v>853</v>
      </c>
      <c r="D21" s="482" t="s">
        <v>873</v>
      </c>
      <c r="E21" s="482" t="s">
        <v>874</v>
      </c>
      <c r="F21" s="488" t="s">
        <v>860</v>
      </c>
      <c r="G21" s="488" t="s">
        <v>875</v>
      </c>
      <c r="H21" s="488" t="s">
        <v>823</v>
      </c>
      <c r="I21" s="487" t="s">
        <v>876</v>
      </c>
      <c r="J21" s="487" t="s">
        <v>880</v>
      </c>
      <c r="K21" s="486" t="s">
        <v>848</v>
      </c>
      <c r="L21" s="482">
        <v>2016</v>
      </c>
      <c r="M21" s="821">
        <v>493.13585898078156</v>
      </c>
      <c r="N21" s="485" t="s">
        <v>849</v>
      </c>
      <c r="O21" s="485" t="s">
        <v>849</v>
      </c>
      <c r="P21" s="822">
        <v>3682.9592725007815</v>
      </c>
      <c r="Q21" s="822">
        <v>4344.5602905471906</v>
      </c>
      <c r="R21" s="822">
        <v>608.16359659272121</v>
      </c>
      <c r="S21" s="822">
        <v>516.87321544164638</v>
      </c>
      <c r="T21" s="822">
        <v>516.87321544164638</v>
      </c>
      <c r="U21" s="822">
        <v>516.87321544164638</v>
      </c>
      <c r="V21" s="822">
        <v>1550.6196463249391</v>
      </c>
      <c r="W21" s="822">
        <v>1083.5063643238261</v>
      </c>
      <c r="X21" s="822">
        <v>45.854936276289742</v>
      </c>
      <c r="Y21" s="484" t="s">
        <v>850</v>
      </c>
      <c r="Z21" s="484" t="s">
        <v>850</v>
      </c>
      <c r="AA21" s="483" t="s">
        <v>878</v>
      </c>
      <c r="AB21" s="483" t="s">
        <v>879</v>
      </c>
      <c r="AC21" s="483"/>
    </row>
    <row r="22" spans="1:29" ht="18.75" customHeight="1">
      <c r="A22" s="482">
        <v>15</v>
      </c>
      <c r="B22" s="482" t="s">
        <v>840</v>
      </c>
      <c r="C22" s="482" t="s">
        <v>853</v>
      </c>
      <c r="D22" s="482" t="s">
        <v>873</v>
      </c>
      <c r="E22" s="482" t="s">
        <v>874</v>
      </c>
      <c r="F22" s="488" t="s">
        <v>861</v>
      </c>
      <c r="G22" s="488" t="s">
        <v>875</v>
      </c>
      <c r="H22" s="488" t="s">
        <v>823</v>
      </c>
      <c r="I22" s="487" t="s">
        <v>876</v>
      </c>
      <c r="J22" s="487" t="s">
        <v>881</v>
      </c>
      <c r="K22" s="486" t="s">
        <v>848</v>
      </c>
      <c r="L22" s="482">
        <v>2016</v>
      </c>
      <c r="M22" s="821">
        <v>3541580.2167316726</v>
      </c>
      <c r="N22" s="485" t="s">
        <v>849</v>
      </c>
      <c r="O22" s="485" t="s">
        <v>849</v>
      </c>
      <c r="P22" s="822">
        <v>30399380.744004786</v>
      </c>
      <c r="Q22" s="822">
        <v>30697436.501324888</v>
      </c>
      <c r="R22" s="822">
        <v>5751271.3977047149</v>
      </c>
      <c r="S22" s="822">
        <v>3659611.5060574454</v>
      </c>
      <c r="T22" s="822">
        <v>3659611.5060574454</v>
      </c>
      <c r="U22" s="822">
        <v>3659611.5060574454</v>
      </c>
      <c r="V22" s="822">
        <v>10978834.518172337</v>
      </c>
      <c r="W22" s="822">
        <v>7563152.9180087289</v>
      </c>
      <c r="X22" s="822">
        <v>413493.28720832663</v>
      </c>
      <c r="Y22" s="484" t="s">
        <v>850</v>
      </c>
      <c r="Z22" s="484" t="s">
        <v>850</v>
      </c>
      <c r="AA22" s="483" t="s">
        <v>878</v>
      </c>
      <c r="AB22" s="483" t="s">
        <v>879</v>
      </c>
      <c r="AC22" s="483"/>
    </row>
    <row r="23" spans="1:29" ht="18.75" customHeight="1">
      <c r="A23" s="482">
        <v>16</v>
      </c>
      <c r="B23" s="482" t="s">
        <v>840</v>
      </c>
      <c r="C23" s="482" t="s">
        <v>853</v>
      </c>
      <c r="D23" s="482" t="s">
        <v>873</v>
      </c>
      <c r="E23" s="482" t="s">
        <v>874</v>
      </c>
      <c r="F23" s="488" t="s">
        <v>862</v>
      </c>
      <c r="G23" s="488" t="s">
        <v>875</v>
      </c>
      <c r="H23" s="488" t="s">
        <v>823</v>
      </c>
      <c r="I23" s="487" t="s">
        <v>876</v>
      </c>
      <c r="J23" s="487" t="s">
        <v>882</v>
      </c>
      <c r="K23" s="486" t="s">
        <v>848</v>
      </c>
      <c r="L23" s="482">
        <v>2016</v>
      </c>
      <c r="M23" s="821">
        <v>2512664.7202694882</v>
      </c>
      <c r="N23" s="485" t="s">
        <v>849</v>
      </c>
      <c r="O23" s="485" t="s">
        <v>849</v>
      </c>
      <c r="P23" s="822">
        <v>25846856.266083285</v>
      </c>
      <c r="Q23" s="822">
        <v>28907099.594247304</v>
      </c>
      <c r="R23" s="822">
        <v>5396092.1874105139</v>
      </c>
      <c r="S23" s="822">
        <v>2598006.3822410852</v>
      </c>
      <c r="T23" s="822">
        <v>2598006.3822410852</v>
      </c>
      <c r="U23" s="822">
        <v>2598006.3822410852</v>
      </c>
      <c r="V23" s="822">
        <v>7794019.1467232555</v>
      </c>
      <c r="W23" s="822">
        <v>5372493.2799163843</v>
      </c>
      <c r="X23" s="822">
        <v>328777.54607202363</v>
      </c>
      <c r="Y23" s="484" t="s">
        <v>850</v>
      </c>
      <c r="Z23" s="484" t="s">
        <v>850</v>
      </c>
      <c r="AA23" s="483" t="s">
        <v>878</v>
      </c>
      <c r="AB23" s="483" t="s">
        <v>879</v>
      </c>
      <c r="AC23" s="483"/>
    </row>
    <row r="24" spans="1:29" ht="18.75" customHeight="1">
      <c r="A24" s="482">
        <v>17</v>
      </c>
      <c r="B24" s="482" t="s">
        <v>840</v>
      </c>
      <c r="C24" s="482" t="s">
        <v>853</v>
      </c>
      <c r="D24" s="482" t="s">
        <v>873</v>
      </c>
      <c r="E24" s="482" t="s">
        <v>874</v>
      </c>
      <c r="F24" s="488" t="s">
        <v>863</v>
      </c>
      <c r="G24" s="488" t="s">
        <v>875</v>
      </c>
      <c r="H24" s="488" t="s">
        <v>823</v>
      </c>
      <c r="I24" s="487" t="s">
        <v>876</v>
      </c>
      <c r="J24" s="487" t="s">
        <v>883</v>
      </c>
      <c r="K24" s="486" t="s">
        <v>848</v>
      </c>
      <c r="L24" s="482">
        <v>2016</v>
      </c>
      <c r="M24" s="821">
        <v>-12861.305429689366</v>
      </c>
      <c r="N24" s="485" t="s">
        <v>849</v>
      </c>
      <c r="O24" s="485" t="s">
        <v>849</v>
      </c>
      <c r="P24" s="822">
        <v>-150539.52781050606</v>
      </c>
      <c r="Q24" s="822">
        <v>-326056.87371524813</v>
      </c>
      <c r="R24" s="822">
        <v>-8589.6833227240641</v>
      </c>
      <c r="S24" s="822">
        <v>37425.980072347294</v>
      </c>
      <c r="T24" s="822">
        <v>37425.980072347294</v>
      </c>
      <c r="U24" s="822">
        <v>37425.980072347294</v>
      </c>
      <c r="V24" s="822">
        <v>112277.94021704188</v>
      </c>
      <c r="W24" s="822">
        <v>80921.188666839051</v>
      </c>
      <c r="X24" s="822">
        <v>2444.8150845085443</v>
      </c>
      <c r="Y24" s="484" t="s">
        <v>850</v>
      </c>
      <c r="Z24" s="484" t="s">
        <v>850</v>
      </c>
      <c r="AA24" s="483" t="s">
        <v>878</v>
      </c>
      <c r="AB24" s="483" t="s">
        <v>879</v>
      </c>
      <c r="AC24" s="483"/>
    </row>
    <row r="25" spans="1:29" ht="18.75" customHeight="1">
      <c r="A25" s="482">
        <v>18</v>
      </c>
      <c r="B25" s="482" t="s">
        <v>840</v>
      </c>
      <c r="C25" s="482" t="s">
        <v>853</v>
      </c>
      <c r="D25" s="482" t="s">
        <v>873</v>
      </c>
      <c r="E25" s="482" t="s">
        <v>874</v>
      </c>
      <c r="F25" s="488" t="s">
        <v>864</v>
      </c>
      <c r="G25" s="488" t="s">
        <v>875</v>
      </c>
      <c r="H25" s="488" t="s">
        <v>823</v>
      </c>
      <c r="I25" s="487" t="s">
        <v>876</v>
      </c>
      <c r="J25" s="487" t="s">
        <v>884</v>
      </c>
      <c r="K25" s="486" t="s">
        <v>848</v>
      </c>
      <c r="L25" s="482">
        <v>2016</v>
      </c>
      <c r="M25" s="821">
        <v>-12501.249471554491</v>
      </c>
      <c r="N25" s="485" t="s">
        <v>849</v>
      </c>
      <c r="O25" s="485" t="s">
        <v>849</v>
      </c>
      <c r="P25" s="822">
        <v>-190556.01303688195</v>
      </c>
      <c r="Q25" s="822">
        <v>-318889.49424054869</v>
      </c>
      <c r="R25" s="822">
        <v>-6611.3009034252136</v>
      </c>
      <c r="S25" s="822">
        <v>29650.861157484051</v>
      </c>
      <c r="T25" s="822">
        <v>29650.861157484051</v>
      </c>
      <c r="U25" s="822">
        <v>29650.861157484051</v>
      </c>
      <c r="V25" s="822">
        <v>88952.583472452156</v>
      </c>
      <c r="W25" s="822">
        <v>62891.527030267047</v>
      </c>
      <c r="X25" s="822">
        <v>1643.2286886658653</v>
      </c>
      <c r="Y25" s="484" t="s">
        <v>850</v>
      </c>
      <c r="Z25" s="484" t="s">
        <v>850</v>
      </c>
      <c r="AA25" s="483" t="s">
        <v>878</v>
      </c>
      <c r="AB25" s="483" t="s">
        <v>879</v>
      </c>
      <c r="AC25" s="483"/>
    </row>
    <row r="26" spans="1:29" ht="18.75" customHeight="1">
      <c r="A26" s="482">
        <v>19</v>
      </c>
      <c r="B26" s="482" t="s">
        <v>840</v>
      </c>
      <c r="C26" s="482" t="s">
        <v>853</v>
      </c>
      <c r="D26" s="482" t="s">
        <v>873</v>
      </c>
      <c r="E26" s="482" t="s">
        <v>874</v>
      </c>
      <c r="F26" s="488" t="s">
        <v>865</v>
      </c>
      <c r="G26" s="488" t="s">
        <v>875</v>
      </c>
      <c r="H26" s="488" t="s">
        <v>823</v>
      </c>
      <c r="I26" s="487" t="s">
        <v>876</v>
      </c>
      <c r="J26" s="487" t="s">
        <v>885</v>
      </c>
      <c r="K26" s="486" t="s">
        <v>848</v>
      </c>
      <c r="L26" s="482">
        <v>2016</v>
      </c>
      <c r="M26" s="821">
        <v>7658.2336349462294</v>
      </c>
      <c r="N26" s="485" t="s">
        <v>849</v>
      </c>
      <c r="O26" s="485" t="s">
        <v>849</v>
      </c>
      <c r="P26" s="822">
        <v>49935.854901536833</v>
      </c>
      <c r="Q26" s="822">
        <v>57204.262518091404</v>
      </c>
      <c r="R26" s="822">
        <v>4101.7857173698412</v>
      </c>
      <c r="S26" s="822">
        <v>8007.9228269897449</v>
      </c>
      <c r="T26" s="822">
        <v>8007.9228269897449</v>
      </c>
      <c r="U26" s="822">
        <v>8007.9228269897449</v>
      </c>
      <c r="V26" s="822">
        <v>24023.768480969236</v>
      </c>
      <c r="W26" s="822">
        <v>16747.158955923827</v>
      </c>
      <c r="X26" s="822">
        <v>289.1129345407785</v>
      </c>
      <c r="Y26" s="484" t="s">
        <v>850</v>
      </c>
      <c r="Z26" s="484" t="s">
        <v>850</v>
      </c>
      <c r="AA26" s="483" t="s">
        <v>878</v>
      </c>
      <c r="AB26" s="483" t="s">
        <v>879</v>
      </c>
      <c r="AC26" s="483" t="s">
        <v>886</v>
      </c>
    </row>
    <row r="27" spans="1:29" ht="18.75" customHeight="1">
      <c r="A27" s="482">
        <v>20</v>
      </c>
      <c r="B27" s="482" t="s">
        <v>840</v>
      </c>
      <c r="C27" s="482" t="s">
        <v>853</v>
      </c>
      <c r="D27" s="482" t="s">
        <v>873</v>
      </c>
      <c r="E27" s="482" t="s">
        <v>874</v>
      </c>
      <c r="F27" s="488" t="s">
        <v>868</v>
      </c>
      <c r="G27" s="488" t="s">
        <v>875</v>
      </c>
      <c r="H27" s="488" t="s">
        <v>823</v>
      </c>
      <c r="I27" s="487" t="s">
        <v>876</v>
      </c>
      <c r="J27" s="487" t="s">
        <v>887</v>
      </c>
      <c r="K27" s="486" t="s">
        <v>848</v>
      </c>
      <c r="L27" s="482">
        <v>2016</v>
      </c>
      <c r="M27" s="821">
        <v>5255.0309510069064</v>
      </c>
      <c r="N27" s="485" t="s">
        <v>849</v>
      </c>
      <c r="O27" s="485" t="s">
        <v>849</v>
      </c>
      <c r="P27" s="822">
        <v>43831.899768361509</v>
      </c>
      <c r="Q27" s="822">
        <v>54188.848009123576</v>
      </c>
      <c r="R27" s="822">
        <v>3454.0071397847041</v>
      </c>
      <c r="S27" s="822">
        <v>5507.9846566140059</v>
      </c>
      <c r="T27" s="822">
        <v>5507.9846566140059</v>
      </c>
      <c r="U27" s="822">
        <v>5507.9846566140059</v>
      </c>
      <c r="V27" s="822">
        <v>16523.953969842019</v>
      </c>
      <c r="W27" s="822">
        <v>11546.228846352407</v>
      </c>
      <c r="X27" s="822">
        <v>232.20193826509961</v>
      </c>
      <c r="Y27" s="484" t="s">
        <v>850</v>
      </c>
      <c r="Z27" s="484" t="s">
        <v>850</v>
      </c>
      <c r="AA27" s="483" t="s">
        <v>878</v>
      </c>
      <c r="AB27" s="483" t="s">
        <v>879</v>
      </c>
      <c r="AC27" s="483" t="s">
        <v>888</v>
      </c>
    </row>
    <row r="28" spans="1:29" ht="18.75" customHeight="1">
      <c r="A28" s="482">
        <v>21</v>
      </c>
      <c r="B28" s="482" t="s">
        <v>840</v>
      </c>
      <c r="C28" s="482" t="s">
        <v>853</v>
      </c>
      <c r="D28" s="482" t="s">
        <v>873</v>
      </c>
      <c r="E28" s="482" t="s">
        <v>874</v>
      </c>
      <c r="F28" s="488" t="s">
        <v>869</v>
      </c>
      <c r="G28" s="488" t="s">
        <v>875</v>
      </c>
      <c r="H28" s="488" t="s">
        <v>823</v>
      </c>
      <c r="I28" s="487" t="s">
        <v>876</v>
      </c>
      <c r="J28" s="487" t="s">
        <v>889</v>
      </c>
      <c r="K28" s="486" t="s">
        <v>848</v>
      </c>
      <c r="L28" s="482">
        <v>2016</v>
      </c>
      <c r="M28" s="821">
        <v>38821531.701111235</v>
      </c>
      <c r="N28" s="485" t="s">
        <v>849</v>
      </c>
      <c r="O28" s="485" t="s">
        <v>849</v>
      </c>
      <c r="P28" s="822">
        <v>379473611.89551783</v>
      </c>
      <c r="Q28" s="822">
        <v>421316669.03513592</v>
      </c>
      <c r="R28" s="822">
        <v>20787082.358309519</v>
      </c>
      <c r="S28" s="822">
        <v>40115348.347882681</v>
      </c>
      <c r="T28" s="822">
        <v>40115348.347882681</v>
      </c>
      <c r="U28" s="822">
        <v>40115348.347882681</v>
      </c>
      <c r="V28" s="822">
        <v>120346045.04364803</v>
      </c>
      <c r="W28" s="822">
        <v>82904568.807928279</v>
      </c>
      <c r="X28" s="822">
        <v>2099626.6388987461</v>
      </c>
      <c r="Y28" s="484" t="s">
        <v>850</v>
      </c>
      <c r="Z28" s="484" t="s">
        <v>850</v>
      </c>
      <c r="AA28" s="483" t="s">
        <v>878</v>
      </c>
      <c r="AB28" s="483" t="s">
        <v>879</v>
      </c>
      <c r="AC28" s="483" t="s">
        <v>890</v>
      </c>
    </row>
    <row r="29" spans="1:29" ht="18.75" customHeight="1">
      <c r="A29" s="482">
        <v>22</v>
      </c>
      <c r="B29" s="482" t="s">
        <v>840</v>
      </c>
      <c r="C29" s="482" t="s">
        <v>853</v>
      </c>
      <c r="D29" s="482" t="s">
        <v>873</v>
      </c>
      <c r="E29" s="482" t="s">
        <v>874</v>
      </c>
      <c r="F29" s="488" t="s">
        <v>870</v>
      </c>
      <c r="G29" s="488" t="s">
        <v>875</v>
      </c>
      <c r="H29" s="488" t="s">
        <v>823</v>
      </c>
      <c r="I29" s="487" t="s">
        <v>876</v>
      </c>
      <c r="J29" s="487" t="s">
        <v>891</v>
      </c>
      <c r="K29" s="486" t="s">
        <v>848</v>
      </c>
      <c r="L29" s="482">
        <v>2016</v>
      </c>
      <c r="M29" s="821">
        <v>27125921.26079388</v>
      </c>
      <c r="N29" s="485" t="s">
        <v>849</v>
      </c>
      <c r="O29" s="485" t="s">
        <v>849</v>
      </c>
      <c r="P29" s="822">
        <v>331820857.0606364</v>
      </c>
      <c r="Q29" s="822">
        <v>400887693.57401937</v>
      </c>
      <c r="R29" s="822">
        <v>18073823.016866051</v>
      </c>
      <c r="S29" s="822">
        <v>28047242.431992013</v>
      </c>
      <c r="T29" s="822">
        <v>28047242.431992013</v>
      </c>
      <c r="U29" s="822">
        <v>28047242.431992013</v>
      </c>
      <c r="V29" s="822">
        <v>84141727.295976043</v>
      </c>
      <c r="W29" s="822">
        <v>57999711.82367938</v>
      </c>
      <c r="X29" s="822">
        <v>1675038.6580146365</v>
      </c>
      <c r="Y29" s="484" t="s">
        <v>850</v>
      </c>
      <c r="Z29" s="484" t="s">
        <v>850</v>
      </c>
      <c r="AA29" s="483" t="s">
        <v>878</v>
      </c>
      <c r="AB29" s="483" t="s">
        <v>879</v>
      </c>
      <c r="AC29" s="483" t="s">
        <v>892</v>
      </c>
    </row>
    <row r="30" spans="1:29" ht="18.75" customHeight="1">
      <c r="A30" s="482">
        <v>23</v>
      </c>
      <c r="B30" s="482" t="s">
        <v>840</v>
      </c>
      <c r="C30" s="482" t="s">
        <v>853</v>
      </c>
      <c r="D30" s="482" t="s">
        <v>873</v>
      </c>
      <c r="E30" s="482" t="s">
        <v>874</v>
      </c>
      <c r="F30" s="488" t="s">
        <v>871</v>
      </c>
      <c r="G30" s="488" t="s">
        <v>875</v>
      </c>
      <c r="H30" s="488" t="s">
        <v>823</v>
      </c>
      <c r="I30" s="487" t="s">
        <v>876</v>
      </c>
      <c r="J30" s="487" t="s">
        <v>893</v>
      </c>
      <c r="K30" s="486" t="s">
        <v>848</v>
      </c>
      <c r="L30" s="482">
        <v>2016</v>
      </c>
      <c r="M30" s="821">
        <v>-182463.67101869613</v>
      </c>
      <c r="N30" s="485" t="s">
        <v>849</v>
      </c>
      <c r="O30" s="485" t="s">
        <v>849</v>
      </c>
      <c r="P30" s="822">
        <v>-2209074.9557754756</v>
      </c>
      <c r="Q30" s="822">
        <v>-5059196.4952959334</v>
      </c>
      <c r="R30" s="822">
        <v>-21496.601848040758</v>
      </c>
      <c r="S30" s="822">
        <v>79197.589752993154</v>
      </c>
      <c r="T30" s="822">
        <v>79197.589752993154</v>
      </c>
      <c r="U30" s="822">
        <v>79197.589752993154</v>
      </c>
      <c r="V30" s="822">
        <v>237592.76925897948</v>
      </c>
      <c r="W30" s="822">
        <v>171238.35073850432</v>
      </c>
      <c r="X30" s="822">
        <v>12571.194248503609</v>
      </c>
      <c r="Y30" s="484" t="s">
        <v>850</v>
      </c>
      <c r="Z30" s="484" t="s">
        <v>850</v>
      </c>
      <c r="AA30" s="483" t="s">
        <v>878</v>
      </c>
      <c r="AB30" s="483" t="s">
        <v>879</v>
      </c>
      <c r="AC30" s="483"/>
    </row>
    <row r="31" spans="1:29" ht="18.75" customHeight="1">
      <c r="A31" s="482">
        <v>24</v>
      </c>
      <c r="B31" s="482" t="s">
        <v>840</v>
      </c>
      <c r="C31" s="482" t="s">
        <v>853</v>
      </c>
      <c r="D31" s="482" t="s">
        <v>873</v>
      </c>
      <c r="E31" s="482" t="s">
        <v>874</v>
      </c>
      <c r="F31" s="488" t="s">
        <v>872</v>
      </c>
      <c r="G31" s="488" t="s">
        <v>875</v>
      </c>
      <c r="H31" s="488" t="s">
        <v>823</v>
      </c>
      <c r="I31" s="487" t="s">
        <v>876</v>
      </c>
      <c r="J31" s="487" t="s">
        <v>894</v>
      </c>
      <c r="K31" s="486" t="s">
        <v>848</v>
      </c>
      <c r="L31" s="482">
        <v>2016</v>
      </c>
      <c r="M31" s="821">
        <v>-155482.52311888602</v>
      </c>
      <c r="N31" s="485" t="s">
        <v>849</v>
      </c>
      <c r="O31" s="485" t="s">
        <v>849</v>
      </c>
      <c r="P31" s="822">
        <v>-2829173.7813169812</v>
      </c>
      <c r="Q31" s="822">
        <v>-4936595.3158479817</v>
      </c>
      <c r="R31" s="822">
        <v>-22659.07743245137</v>
      </c>
      <c r="S31" s="822">
        <v>31994.154029110756</v>
      </c>
      <c r="T31" s="822">
        <v>31994.154029110756</v>
      </c>
      <c r="U31" s="822">
        <v>31994.154029110756</v>
      </c>
      <c r="V31" s="822">
        <v>95982.462087332271</v>
      </c>
      <c r="W31" s="822">
        <v>67861.813262191383</v>
      </c>
      <c r="X31" s="822">
        <v>8115.8526963889335</v>
      </c>
      <c r="Y31" s="484" t="s">
        <v>850</v>
      </c>
      <c r="Z31" s="484" t="s">
        <v>850</v>
      </c>
      <c r="AA31" s="483" t="s">
        <v>878</v>
      </c>
      <c r="AB31" s="483" t="s">
        <v>879</v>
      </c>
      <c r="AC31" s="483"/>
    </row>
    <row r="32" spans="1:29" ht="18.75" customHeight="1">
      <c r="A32" s="482">
        <v>25</v>
      </c>
      <c r="B32" s="482" t="s">
        <v>840</v>
      </c>
      <c r="C32" s="482" t="s">
        <v>853</v>
      </c>
      <c r="D32" s="482" t="s">
        <v>895</v>
      </c>
      <c r="E32" s="482" t="s">
        <v>896</v>
      </c>
      <c r="F32" s="488" t="s">
        <v>855</v>
      </c>
      <c r="G32" s="488" t="s">
        <v>897</v>
      </c>
      <c r="H32" s="488" t="s">
        <v>823</v>
      </c>
      <c r="I32" s="487" t="s">
        <v>898</v>
      </c>
      <c r="J32" s="487" t="s">
        <v>899</v>
      </c>
      <c r="K32" s="486" t="s">
        <v>848</v>
      </c>
      <c r="L32" s="482">
        <v>2016</v>
      </c>
      <c r="M32" s="821">
        <v>787.5783519236569</v>
      </c>
      <c r="N32" s="485" t="s">
        <v>849</v>
      </c>
      <c r="O32" s="485" t="s">
        <v>849</v>
      </c>
      <c r="P32" s="822">
        <v>1588.4303456033253</v>
      </c>
      <c r="Q32" s="822">
        <v>203.68568231666202</v>
      </c>
      <c r="R32" s="822">
        <v>214.51003992111239</v>
      </c>
      <c r="S32" s="822">
        <v>744.14292880362609</v>
      </c>
      <c r="T32" s="822">
        <v>744.14292880362609</v>
      </c>
      <c r="U32" s="822">
        <v>744.14292880362609</v>
      </c>
      <c r="V32" s="822">
        <v>2232.4287864108783</v>
      </c>
      <c r="W32" s="822">
        <v>1556.243758068998</v>
      </c>
      <c r="X32" s="822">
        <v>274.32763831806716</v>
      </c>
      <c r="Y32" s="484" t="s">
        <v>850</v>
      </c>
      <c r="Z32" s="484" t="s">
        <v>850</v>
      </c>
      <c r="AA32" s="483" t="s">
        <v>878</v>
      </c>
      <c r="AB32" s="483" t="s">
        <v>900</v>
      </c>
      <c r="AC32" s="483" t="s">
        <v>901</v>
      </c>
    </row>
    <row r="33" spans="1:29" ht="18.75" customHeight="1">
      <c r="A33" s="482">
        <v>26</v>
      </c>
      <c r="B33" s="482" t="s">
        <v>840</v>
      </c>
      <c r="C33" s="482" t="s">
        <v>853</v>
      </c>
      <c r="D33" s="482" t="s">
        <v>895</v>
      </c>
      <c r="E33" s="482" t="s">
        <v>896</v>
      </c>
      <c r="F33" s="488" t="s">
        <v>860</v>
      </c>
      <c r="G33" s="488" t="s">
        <v>897</v>
      </c>
      <c r="H33" s="488" t="s">
        <v>823</v>
      </c>
      <c r="I33" s="487" t="s">
        <v>898</v>
      </c>
      <c r="J33" s="487" t="s">
        <v>902</v>
      </c>
      <c r="K33" s="486" t="s">
        <v>848</v>
      </c>
      <c r="L33" s="482">
        <v>2016</v>
      </c>
      <c r="M33" s="821">
        <v>542.6586265746264</v>
      </c>
      <c r="N33" s="485" t="s">
        <v>849</v>
      </c>
      <c r="O33" s="485" t="s">
        <v>849</v>
      </c>
      <c r="P33" s="822">
        <v>1405.8268413474159</v>
      </c>
      <c r="Q33" s="822">
        <v>183.31711894124086</v>
      </c>
      <c r="R33" s="822">
        <v>193.05904104331938</v>
      </c>
      <c r="S33" s="822">
        <v>516.87321544164672</v>
      </c>
      <c r="T33" s="822">
        <v>516.87321544164672</v>
      </c>
      <c r="U33" s="822">
        <v>516.87321544164672</v>
      </c>
      <c r="V33" s="822">
        <v>1550.6196463249403</v>
      </c>
      <c r="W33" s="822">
        <v>1083.506364323827</v>
      </c>
      <c r="X33" s="822">
        <v>246.89488102674073</v>
      </c>
      <c r="Y33" s="484" t="s">
        <v>850</v>
      </c>
      <c r="Z33" s="484" t="s">
        <v>850</v>
      </c>
      <c r="AA33" s="483" t="s">
        <v>878</v>
      </c>
      <c r="AB33" s="483" t="s">
        <v>900</v>
      </c>
      <c r="AC33" s="483" t="s">
        <v>901</v>
      </c>
    </row>
    <row r="34" spans="1:29" ht="18.75" customHeight="1">
      <c r="A34" s="482">
        <v>27</v>
      </c>
      <c r="B34" s="482" t="s">
        <v>840</v>
      </c>
      <c r="C34" s="482" t="s">
        <v>853</v>
      </c>
      <c r="D34" s="482" t="s">
        <v>895</v>
      </c>
      <c r="E34" s="482" t="s">
        <v>896</v>
      </c>
      <c r="F34" s="488" t="s">
        <v>861</v>
      </c>
      <c r="G34" s="488" t="s">
        <v>897</v>
      </c>
      <c r="H34" s="488" t="s">
        <v>823</v>
      </c>
      <c r="I34" s="487" t="s">
        <v>898</v>
      </c>
      <c r="J34" s="487" t="s">
        <v>903</v>
      </c>
      <c r="K34" s="486" t="s">
        <v>848</v>
      </c>
      <c r="L34" s="482">
        <v>2016</v>
      </c>
      <c r="M34" s="821">
        <v>4154146.5130920759</v>
      </c>
      <c r="N34" s="485" t="s">
        <v>849</v>
      </c>
      <c r="O34" s="485" t="s">
        <v>849</v>
      </c>
      <c r="P34" s="822">
        <v>10289594.148304887</v>
      </c>
      <c r="Q34" s="822">
        <v>869801.07254393562</v>
      </c>
      <c r="R34" s="822">
        <v>768861.38582170778</v>
      </c>
      <c r="S34" s="822">
        <v>3659611.5060574478</v>
      </c>
      <c r="T34" s="822">
        <v>3659611.5060574478</v>
      </c>
      <c r="U34" s="822">
        <v>3659611.5060574478</v>
      </c>
      <c r="V34" s="822">
        <v>10978834.518172342</v>
      </c>
      <c r="W34" s="822">
        <v>7563152.9180087335</v>
      </c>
      <c r="X34" s="822">
        <v>803198.7375796258</v>
      </c>
      <c r="Y34" s="484" t="s">
        <v>850</v>
      </c>
      <c r="Z34" s="484" t="s">
        <v>850</v>
      </c>
      <c r="AA34" s="483" t="s">
        <v>878</v>
      </c>
      <c r="AB34" s="483" t="s">
        <v>900</v>
      </c>
      <c r="AC34" s="483" t="s">
        <v>901</v>
      </c>
    </row>
    <row r="35" spans="1:29" ht="18.75" customHeight="1">
      <c r="A35" s="482">
        <v>28</v>
      </c>
      <c r="B35" s="482" t="s">
        <v>840</v>
      </c>
      <c r="C35" s="482" t="s">
        <v>853</v>
      </c>
      <c r="D35" s="482" t="s">
        <v>895</v>
      </c>
      <c r="E35" s="482" t="s">
        <v>896</v>
      </c>
      <c r="F35" s="488" t="s">
        <v>862</v>
      </c>
      <c r="G35" s="488" t="s">
        <v>897</v>
      </c>
      <c r="H35" s="488" t="s">
        <v>823</v>
      </c>
      <c r="I35" s="487" t="s">
        <v>898</v>
      </c>
      <c r="J35" s="487" t="s">
        <v>904</v>
      </c>
      <c r="K35" s="486" t="s">
        <v>848</v>
      </c>
      <c r="L35" s="482">
        <v>2016</v>
      </c>
      <c r="M35" s="821">
        <v>2906226.2701966031</v>
      </c>
      <c r="N35" s="485" t="s">
        <v>849</v>
      </c>
      <c r="O35" s="485" t="s">
        <v>849</v>
      </c>
      <c r="P35" s="822">
        <v>9220973.1133457366</v>
      </c>
      <c r="Q35" s="822">
        <v>782820.98602721537</v>
      </c>
      <c r="R35" s="822">
        <v>691975.26557062077</v>
      </c>
      <c r="S35" s="822">
        <v>2598006.38224108</v>
      </c>
      <c r="T35" s="822">
        <v>2598006.38224108</v>
      </c>
      <c r="U35" s="822">
        <v>2598006.38224108</v>
      </c>
      <c r="V35" s="822">
        <v>7794019.1467232406</v>
      </c>
      <c r="W35" s="822">
        <v>5372493.279916374</v>
      </c>
      <c r="X35" s="822">
        <v>722878.88297141332</v>
      </c>
      <c r="Y35" s="484" t="s">
        <v>850</v>
      </c>
      <c r="Z35" s="484" t="s">
        <v>850</v>
      </c>
      <c r="AA35" s="483" t="s">
        <v>878</v>
      </c>
      <c r="AB35" s="483" t="s">
        <v>900</v>
      </c>
      <c r="AC35" s="483" t="s">
        <v>901</v>
      </c>
    </row>
    <row r="36" spans="1:29" ht="18.75" customHeight="1">
      <c r="A36" s="482">
        <v>29</v>
      </c>
      <c r="B36" s="482" t="s">
        <v>840</v>
      </c>
      <c r="C36" s="482" t="s">
        <v>853</v>
      </c>
      <c r="D36" s="482" t="s">
        <v>895</v>
      </c>
      <c r="E36" s="482" t="s">
        <v>896</v>
      </c>
      <c r="F36" s="488" t="s">
        <v>863</v>
      </c>
      <c r="G36" s="488" t="s">
        <v>897</v>
      </c>
      <c r="H36" s="488" t="s">
        <v>823</v>
      </c>
      <c r="I36" s="487" t="s">
        <v>898</v>
      </c>
      <c r="J36" s="487" t="s">
        <v>905</v>
      </c>
      <c r="K36" s="486" t="s">
        <v>848</v>
      </c>
      <c r="L36" s="482">
        <v>2016</v>
      </c>
      <c r="M36" s="821">
        <v>-16744.569711076456</v>
      </c>
      <c r="N36" s="485" t="s">
        <v>849</v>
      </c>
      <c r="O36" s="485" t="s">
        <v>849</v>
      </c>
      <c r="P36" s="822">
        <v>-110984.98251064183</v>
      </c>
      <c r="Q36" s="822">
        <v>-524.44432420719932</v>
      </c>
      <c r="R36" s="822">
        <v>-1506.3048092467031</v>
      </c>
      <c r="S36" s="822">
        <v>37425.980072347294</v>
      </c>
      <c r="T36" s="822">
        <v>37425.980072347294</v>
      </c>
      <c r="U36" s="822">
        <v>37425.980072347294</v>
      </c>
      <c r="V36" s="822">
        <v>112277.94021704188</v>
      </c>
      <c r="W36" s="822">
        <v>80921.188666839051</v>
      </c>
      <c r="X36" s="822">
        <v>6013.9287557817761</v>
      </c>
      <c r="Y36" s="484" t="s">
        <v>850</v>
      </c>
      <c r="Z36" s="484" t="s">
        <v>850</v>
      </c>
      <c r="AA36" s="483" t="s">
        <v>878</v>
      </c>
      <c r="AB36" s="483" t="s">
        <v>900</v>
      </c>
      <c r="AC36" s="483" t="s">
        <v>901</v>
      </c>
    </row>
    <row r="37" spans="1:29" ht="18.75" customHeight="1">
      <c r="A37" s="482">
        <v>30</v>
      </c>
      <c r="B37" s="482" t="s">
        <v>840</v>
      </c>
      <c r="C37" s="482" t="s">
        <v>853</v>
      </c>
      <c r="D37" s="482" t="s">
        <v>895</v>
      </c>
      <c r="E37" s="482" t="s">
        <v>896</v>
      </c>
      <c r="F37" s="488" t="s">
        <v>864</v>
      </c>
      <c r="G37" s="488" t="s">
        <v>897</v>
      </c>
      <c r="H37" s="488" t="s">
        <v>823</v>
      </c>
      <c r="I37" s="487" t="s">
        <v>898</v>
      </c>
      <c r="J37" s="487" t="s">
        <v>906</v>
      </c>
      <c r="K37" s="486" t="s">
        <v>848</v>
      </c>
      <c r="L37" s="482">
        <v>2016</v>
      </c>
      <c r="M37" s="821">
        <v>-15105.782309444616</v>
      </c>
      <c r="N37" s="485" t="s">
        <v>849</v>
      </c>
      <c r="O37" s="485" t="s">
        <v>849</v>
      </c>
      <c r="P37" s="822">
        <v>-104644.40102857532</v>
      </c>
      <c r="Q37" s="822">
        <v>-471.99990429023001</v>
      </c>
      <c r="R37" s="822">
        <v>-1355.6743642351378</v>
      </c>
      <c r="S37" s="822">
        <v>29650.861157484051</v>
      </c>
      <c r="T37" s="822">
        <v>29650.861157484051</v>
      </c>
      <c r="U37" s="822">
        <v>29650.861157484051</v>
      </c>
      <c r="V37" s="822">
        <v>88952.583472452156</v>
      </c>
      <c r="W37" s="822">
        <v>62891.527030267047</v>
      </c>
      <c r="X37" s="822">
        <v>5412.5360235868357</v>
      </c>
      <c r="Y37" s="484" t="s">
        <v>850</v>
      </c>
      <c r="Z37" s="484" t="s">
        <v>850</v>
      </c>
      <c r="AA37" s="483" t="s">
        <v>878</v>
      </c>
      <c r="AB37" s="483" t="s">
        <v>900</v>
      </c>
      <c r="AC37" s="483" t="s">
        <v>901</v>
      </c>
    </row>
    <row r="38" spans="1:29" ht="18.75" customHeight="1">
      <c r="A38" s="482">
        <v>31</v>
      </c>
      <c r="B38" s="482" t="s">
        <v>840</v>
      </c>
      <c r="C38" s="482" t="s">
        <v>853</v>
      </c>
      <c r="D38" s="482" t="s">
        <v>895</v>
      </c>
      <c r="E38" s="482" t="s">
        <v>896</v>
      </c>
      <c r="F38" s="488" t="s">
        <v>865</v>
      </c>
      <c r="G38" s="488" t="s">
        <v>897</v>
      </c>
      <c r="H38" s="488" t="s">
        <v>823</v>
      </c>
      <c r="I38" s="487" t="s">
        <v>898</v>
      </c>
      <c r="J38" s="487" t="s">
        <v>907</v>
      </c>
      <c r="K38" s="486" t="s">
        <v>848</v>
      </c>
      <c r="L38" s="482">
        <v>2016</v>
      </c>
      <c r="M38" s="821">
        <v>8400.9467557914049</v>
      </c>
      <c r="N38" s="485" t="s">
        <v>849</v>
      </c>
      <c r="O38" s="485" t="s">
        <v>849</v>
      </c>
      <c r="P38" s="822">
        <v>18147.892622313058</v>
      </c>
      <c r="Q38" s="822">
        <v>1123.4651062340597</v>
      </c>
      <c r="R38" s="822">
        <v>1142.0903837244618</v>
      </c>
      <c r="S38" s="822">
        <v>8007.9228269897503</v>
      </c>
      <c r="T38" s="822">
        <v>8007.9228269897503</v>
      </c>
      <c r="U38" s="822">
        <v>8007.9228269897503</v>
      </c>
      <c r="V38" s="822">
        <v>24023.768480969251</v>
      </c>
      <c r="W38" s="822">
        <v>16747.158955923838</v>
      </c>
      <c r="X38" s="822">
        <v>1110.0082738198946</v>
      </c>
      <c r="Y38" s="484" t="s">
        <v>850</v>
      </c>
      <c r="Z38" s="484" t="s">
        <v>850</v>
      </c>
      <c r="AA38" s="483" t="s">
        <v>878</v>
      </c>
      <c r="AB38" s="483" t="s">
        <v>900</v>
      </c>
      <c r="AC38" s="483" t="s">
        <v>908</v>
      </c>
    </row>
    <row r="39" spans="1:29" ht="18.75" customHeight="1">
      <c r="A39" s="482">
        <v>32</v>
      </c>
      <c r="B39" s="482" t="s">
        <v>840</v>
      </c>
      <c r="C39" s="482" t="s">
        <v>853</v>
      </c>
      <c r="D39" s="482" t="s">
        <v>895</v>
      </c>
      <c r="E39" s="482" t="s">
        <v>896</v>
      </c>
      <c r="F39" s="488" t="s">
        <v>868</v>
      </c>
      <c r="G39" s="488" t="s">
        <v>897</v>
      </c>
      <c r="H39" s="488" t="s">
        <v>823</v>
      </c>
      <c r="I39" s="487" t="s">
        <v>898</v>
      </c>
      <c r="J39" s="487" t="s">
        <v>909</v>
      </c>
      <c r="K39" s="486" t="s">
        <v>848</v>
      </c>
      <c r="L39" s="482">
        <v>2016</v>
      </c>
      <c r="M39" s="821">
        <v>5711.3254016515839</v>
      </c>
      <c r="N39" s="485" t="s">
        <v>849</v>
      </c>
      <c r="O39" s="485" t="s">
        <v>849</v>
      </c>
      <c r="P39" s="822">
        <v>16486.053892001019</v>
      </c>
      <c r="Q39" s="822">
        <v>1011.1186223961486</v>
      </c>
      <c r="R39" s="822">
        <v>1027.8813725815721</v>
      </c>
      <c r="S39" s="822">
        <v>5507.9846566140022</v>
      </c>
      <c r="T39" s="822">
        <v>5507.9846566140022</v>
      </c>
      <c r="U39" s="822">
        <v>5507.9846566140022</v>
      </c>
      <c r="V39" s="822">
        <v>16523.953969842005</v>
      </c>
      <c r="W39" s="822">
        <v>11546.2288463524</v>
      </c>
      <c r="X39" s="822">
        <v>999.00747290256629</v>
      </c>
      <c r="Y39" s="484" t="s">
        <v>850</v>
      </c>
      <c r="Z39" s="484" t="s">
        <v>850</v>
      </c>
      <c r="AA39" s="483" t="s">
        <v>878</v>
      </c>
      <c r="AB39" s="483" t="s">
        <v>900</v>
      </c>
      <c r="AC39" s="483" t="s">
        <v>910</v>
      </c>
    </row>
    <row r="40" spans="1:29" ht="18.75" customHeight="1">
      <c r="A40" s="482">
        <v>33</v>
      </c>
      <c r="B40" s="482" t="s">
        <v>840</v>
      </c>
      <c r="C40" s="482" t="s">
        <v>853</v>
      </c>
      <c r="D40" s="482" t="s">
        <v>895</v>
      </c>
      <c r="E40" s="482" t="s">
        <v>896</v>
      </c>
      <c r="F40" s="488" t="s">
        <v>869</v>
      </c>
      <c r="G40" s="488" t="s">
        <v>897</v>
      </c>
      <c r="H40" s="488" t="s">
        <v>823</v>
      </c>
      <c r="I40" s="487" t="s">
        <v>898</v>
      </c>
      <c r="J40" s="487" t="s">
        <v>911</v>
      </c>
      <c r="K40" s="486" t="s">
        <v>848</v>
      </c>
      <c r="L40" s="482">
        <v>2016</v>
      </c>
      <c r="M40" s="821">
        <v>45824586.977097183</v>
      </c>
      <c r="N40" s="485" t="s">
        <v>849</v>
      </c>
      <c r="O40" s="485" t="s">
        <v>849</v>
      </c>
      <c r="P40" s="822">
        <v>133922082.97886318</v>
      </c>
      <c r="Q40" s="822">
        <v>4982089.2948363777</v>
      </c>
      <c r="R40" s="822">
        <v>4241739.1991328923</v>
      </c>
      <c r="S40" s="822">
        <v>40115348.347882621</v>
      </c>
      <c r="T40" s="822">
        <v>40115348.347882621</v>
      </c>
      <c r="U40" s="822">
        <v>40115348.347882621</v>
      </c>
      <c r="V40" s="822">
        <v>120346045.04364786</v>
      </c>
      <c r="W40" s="822">
        <v>82904568.80792816</v>
      </c>
      <c r="X40" s="822">
        <v>4092674.0239007822</v>
      </c>
      <c r="Y40" s="484" t="s">
        <v>850</v>
      </c>
      <c r="Z40" s="484" t="s">
        <v>850</v>
      </c>
      <c r="AA40" s="483" t="s">
        <v>878</v>
      </c>
      <c r="AB40" s="483" t="s">
        <v>900</v>
      </c>
      <c r="AC40" s="483" t="s">
        <v>912</v>
      </c>
    </row>
    <row r="41" spans="1:29" ht="18.75" customHeight="1">
      <c r="A41" s="482">
        <v>34</v>
      </c>
      <c r="B41" s="482" t="s">
        <v>840</v>
      </c>
      <c r="C41" s="482" t="s">
        <v>853</v>
      </c>
      <c r="D41" s="482" t="s">
        <v>895</v>
      </c>
      <c r="E41" s="482" t="s">
        <v>896</v>
      </c>
      <c r="F41" s="488" t="s">
        <v>870</v>
      </c>
      <c r="G41" s="488" t="s">
        <v>897</v>
      </c>
      <c r="H41" s="488" t="s">
        <v>823</v>
      </c>
      <c r="I41" s="487" t="s">
        <v>898</v>
      </c>
      <c r="J41" s="487" t="s">
        <v>913</v>
      </c>
      <c r="K41" s="486" t="s">
        <v>848</v>
      </c>
      <c r="L41" s="482">
        <v>2016</v>
      </c>
      <c r="M41" s="821">
        <v>31600403.454184487</v>
      </c>
      <c r="N41" s="485" t="s">
        <v>849</v>
      </c>
      <c r="O41" s="485" t="s">
        <v>849</v>
      </c>
      <c r="P41" s="822">
        <v>122257999.19741485</v>
      </c>
      <c r="Q41" s="822">
        <v>4483880.4841350066</v>
      </c>
      <c r="R41" s="822">
        <v>3817565.380350546</v>
      </c>
      <c r="S41" s="822">
        <v>28047242.431991916</v>
      </c>
      <c r="T41" s="822">
        <v>28047242.431991916</v>
      </c>
      <c r="U41" s="822">
        <v>28047242.431991916</v>
      </c>
      <c r="V41" s="822">
        <v>84141727.295975745</v>
      </c>
      <c r="W41" s="822">
        <v>57999711.823679179</v>
      </c>
      <c r="X41" s="822">
        <v>3683406.7190876557</v>
      </c>
      <c r="Y41" s="484" t="s">
        <v>850</v>
      </c>
      <c r="Z41" s="484" t="s">
        <v>850</v>
      </c>
      <c r="AA41" s="483" t="s">
        <v>878</v>
      </c>
      <c r="AB41" s="483" t="s">
        <v>900</v>
      </c>
      <c r="AC41" s="483" t="s">
        <v>914</v>
      </c>
    </row>
    <row r="42" spans="1:29" ht="18.75" customHeight="1">
      <c r="A42" s="482">
        <v>35</v>
      </c>
      <c r="B42" s="482" t="s">
        <v>840</v>
      </c>
      <c r="C42" s="482" t="s">
        <v>853</v>
      </c>
      <c r="D42" s="482" t="s">
        <v>895</v>
      </c>
      <c r="E42" s="482" t="s">
        <v>896</v>
      </c>
      <c r="F42" s="488" t="s">
        <v>871</v>
      </c>
      <c r="G42" s="488" t="s">
        <v>897</v>
      </c>
      <c r="H42" s="488" t="s">
        <v>823</v>
      </c>
      <c r="I42" s="487" t="s">
        <v>898</v>
      </c>
      <c r="J42" s="487" t="s">
        <v>915</v>
      </c>
      <c r="K42" s="486" t="s">
        <v>848</v>
      </c>
      <c r="L42" s="482">
        <v>2016</v>
      </c>
      <c r="M42" s="821">
        <v>-156970.38357559391</v>
      </c>
      <c r="N42" s="485" t="s">
        <v>849</v>
      </c>
      <c r="O42" s="485" t="s">
        <v>849</v>
      </c>
      <c r="P42" s="822">
        <v>-1677049.759178228</v>
      </c>
      <c r="Q42" s="822">
        <v>-13188.591060963503</v>
      </c>
      <c r="R42" s="822">
        <v>9607.369357042222</v>
      </c>
      <c r="S42" s="822">
        <v>79197.589752993154</v>
      </c>
      <c r="T42" s="822">
        <v>79197.589752993154</v>
      </c>
      <c r="U42" s="822">
        <v>79197.589752993154</v>
      </c>
      <c r="V42" s="822">
        <v>237592.76925897948</v>
      </c>
      <c r="W42" s="822">
        <v>171238.35073850432</v>
      </c>
      <c r="X42" s="822">
        <v>37061.967562241553</v>
      </c>
      <c r="Y42" s="484" t="s">
        <v>850</v>
      </c>
      <c r="Z42" s="484" t="s">
        <v>850</v>
      </c>
      <c r="AA42" s="483" t="s">
        <v>878</v>
      </c>
      <c r="AB42" s="483" t="s">
        <v>900</v>
      </c>
      <c r="AC42" s="483" t="s">
        <v>901</v>
      </c>
    </row>
    <row r="43" spans="1:29" ht="18.75" customHeight="1">
      <c r="A43" s="482">
        <v>36</v>
      </c>
      <c r="B43" s="482" t="s">
        <v>840</v>
      </c>
      <c r="C43" s="482" t="s">
        <v>853</v>
      </c>
      <c r="D43" s="482" t="s">
        <v>895</v>
      </c>
      <c r="E43" s="482" t="s">
        <v>896</v>
      </c>
      <c r="F43" s="488" t="s">
        <v>872</v>
      </c>
      <c r="G43" s="488" t="s">
        <v>897</v>
      </c>
      <c r="H43" s="488" t="s">
        <v>823</v>
      </c>
      <c r="I43" s="487" t="s">
        <v>898</v>
      </c>
      <c r="J43" s="487" t="s">
        <v>916</v>
      </c>
      <c r="K43" s="486" t="s">
        <v>848</v>
      </c>
      <c r="L43" s="482">
        <v>2016</v>
      </c>
      <c r="M43" s="821">
        <v>-140163.27495328779</v>
      </c>
      <c r="N43" s="485" t="s">
        <v>849</v>
      </c>
      <c r="O43" s="485" t="s">
        <v>849</v>
      </c>
      <c r="P43" s="822">
        <v>-1581163.2365073944</v>
      </c>
      <c r="Q43" s="822">
        <v>-11869.732269307806</v>
      </c>
      <c r="R43" s="822">
        <v>8646.6326503955333</v>
      </c>
      <c r="S43" s="822">
        <v>31994.154029110756</v>
      </c>
      <c r="T43" s="822">
        <v>31994.154029110756</v>
      </c>
      <c r="U43" s="822">
        <v>31994.154029110756</v>
      </c>
      <c r="V43" s="822">
        <v>95982.462087332271</v>
      </c>
      <c r="W43" s="822">
        <v>67861.813262191383</v>
      </c>
      <c r="X43" s="822">
        <v>33355.771689643567</v>
      </c>
      <c r="Y43" s="484" t="s">
        <v>850</v>
      </c>
      <c r="Z43" s="484" t="s">
        <v>850</v>
      </c>
      <c r="AA43" s="483" t="s">
        <v>878</v>
      </c>
      <c r="AB43" s="483" t="s">
        <v>900</v>
      </c>
      <c r="AC43" s="483" t="s">
        <v>901</v>
      </c>
    </row>
    <row r="44" spans="1:29" ht="18.75" customHeight="1">
      <c r="A44" s="482">
        <v>37</v>
      </c>
      <c r="B44" s="482" t="s">
        <v>840</v>
      </c>
      <c r="C44" s="482" t="s">
        <v>853</v>
      </c>
      <c r="D44" s="482" t="s">
        <v>917</v>
      </c>
      <c r="E44" s="482" t="s">
        <v>918</v>
      </c>
      <c r="F44" s="488" t="s">
        <v>919</v>
      </c>
      <c r="G44" s="488" t="s">
        <v>920</v>
      </c>
      <c r="H44" s="488" t="s">
        <v>823</v>
      </c>
      <c r="I44" s="487" t="s">
        <v>921</v>
      </c>
      <c r="J44" s="487" t="s">
        <v>919</v>
      </c>
      <c r="K44" s="486" t="s">
        <v>848</v>
      </c>
      <c r="L44" s="482">
        <v>2016</v>
      </c>
      <c r="M44" s="821">
        <v>299.22560289557811</v>
      </c>
      <c r="N44" s="485">
        <v>91039941.198558286</v>
      </c>
      <c r="O44" s="485">
        <v>304251.84314969479</v>
      </c>
      <c r="P44" s="822">
        <v>185.867699815739</v>
      </c>
      <c r="Q44" s="822">
        <v>95.02296044661847</v>
      </c>
      <c r="R44" s="822">
        <v>442.41093104497247</v>
      </c>
      <c r="S44" s="822">
        <v>290.537060458459</v>
      </c>
      <c r="T44" s="822">
        <v>290.537060458459</v>
      </c>
      <c r="U44" s="822">
        <v>290.537060458459</v>
      </c>
      <c r="V44" s="822">
        <v>871.61118137537699</v>
      </c>
      <c r="W44" s="822">
        <v>578.16875031233337</v>
      </c>
      <c r="X44" s="822">
        <v>38.187030879415758</v>
      </c>
      <c r="Y44" s="484">
        <v>24433043.440647863</v>
      </c>
      <c r="Z44" s="484">
        <v>639825.69154959335</v>
      </c>
      <c r="AA44" s="483" t="s">
        <v>922</v>
      </c>
      <c r="AB44" s="483" t="s">
        <v>923</v>
      </c>
      <c r="AC44" s="483"/>
    </row>
    <row r="45" spans="1:29" ht="18.75" customHeight="1">
      <c r="A45" s="482">
        <v>38</v>
      </c>
      <c r="B45" s="482" t="s">
        <v>840</v>
      </c>
      <c r="C45" s="482" t="s">
        <v>853</v>
      </c>
      <c r="D45" s="482" t="s">
        <v>917</v>
      </c>
      <c r="E45" s="482" t="s">
        <v>918</v>
      </c>
      <c r="F45" s="488" t="s">
        <v>924</v>
      </c>
      <c r="G45" s="488" t="s">
        <v>920</v>
      </c>
      <c r="H45" s="488" t="s">
        <v>823</v>
      </c>
      <c r="I45" s="487" t="s">
        <v>921</v>
      </c>
      <c r="J45" s="487" t="s">
        <v>924</v>
      </c>
      <c r="K45" s="486" t="s">
        <v>848</v>
      </c>
      <c r="L45" s="482">
        <v>2016</v>
      </c>
      <c r="M45" s="823">
        <v>6.5983874556443195E-2</v>
      </c>
      <c r="N45" s="485">
        <v>91039941.265597492</v>
      </c>
      <c r="O45" s="485">
        <v>1379730151.9134212</v>
      </c>
      <c r="P45" s="824">
        <v>2.6670905663994444E-2</v>
      </c>
      <c r="Q45" s="824">
        <v>1.5040071603837258E-2</v>
      </c>
      <c r="R45" s="824">
        <v>0.12039327439739812</v>
      </c>
      <c r="S45" s="824">
        <v>6.3296106683271139E-2</v>
      </c>
      <c r="T45" s="824">
        <v>6.3296106683271139E-2</v>
      </c>
      <c r="U45" s="824">
        <v>6.3296106683271139E-2</v>
      </c>
      <c r="V45" s="824">
        <v>0.18988832004981343</v>
      </c>
      <c r="W45" s="824">
        <v>0.12595925229970956</v>
      </c>
      <c r="X45" s="824">
        <v>7.742125191806469E-3</v>
      </c>
      <c r="Y45" s="484">
        <v>24433043.440647874</v>
      </c>
      <c r="Z45" s="484">
        <v>3155857446.8035583</v>
      </c>
      <c r="AA45" s="483" t="s">
        <v>925</v>
      </c>
      <c r="AB45" s="483" t="s">
        <v>923</v>
      </c>
      <c r="AC45" s="483"/>
    </row>
    <row r="46" spans="1:29" ht="18.75" customHeight="1">
      <c r="A46" s="482">
        <v>39</v>
      </c>
      <c r="B46" s="482" t="s">
        <v>840</v>
      </c>
      <c r="C46" s="482" t="s">
        <v>853</v>
      </c>
      <c r="D46" s="482" t="s">
        <v>917</v>
      </c>
      <c r="E46" s="482" t="s">
        <v>918</v>
      </c>
      <c r="F46" s="488" t="s">
        <v>926</v>
      </c>
      <c r="G46" s="488" t="s">
        <v>920</v>
      </c>
      <c r="H46" s="488" t="s">
        <v>823</v>
      </c>
      <c r="I46" s="487" t="s">
        <v>921</v>
      </c>
      <c r="J46" s="487" t="s">
        <v>926</v>
      </c>
      <c r="K46" s="486" t="s">
        <v>848</v>
      </c>
      <c r="L46" s="482">
        <v>2016</v>
      </c>
      <c r="M46" s="823">
        <v>0.52573295173332313</v>
      </c>
      <c r="N46" s="485">
        <v>5583512.8085025204</v>
      </c>
      <c r="O46" s="485">
        <v>10620435.318147501</v>
      </c>
      <c r="P46" s="824">
        <v>0.19863807912374151</v>
      </c>
      <c r="Q46" s="824">
        <v>3.3116917337878429E-2</v>
      </c>
      <c r="R46" s="824">
        <v>1.06881631989195</v>
      </c>
      <c r="S46" s="824">
        <v>0.41563700720718572</v>
      </c>
      <c r="T46" s="824">
        <v>0.41563700720718572</v>
      </c>
      <c r="U46" s="824">
        <v>0.41563700720718572</v>
      </c>
      <c r="V46" s="824">
        <v>1.2469110216215571</v>
      </c>
      <c r="W46" s="824">
        <v>0.82711764434229962</v>
      </c>
      <c r="X46" s="824">
        <v>9.7724503578921096E-2</v>
      </c>
      <c r="Y46" s="484">
        <v>1592612.0445172032</v>
      </c>
      <c r="Z46" s="484">
        <v>16296957.121209927</v>
      </c>
      <c r="AA46" s="483" t="s">
        <v>927</v>
      </c>
      <c r="AB46" s="483" t="s">
        <v>923</v>
      </c>
      <c r="AC46" s="483"/>
    </row>
    <row r="47" spans="1:29" ht="18.75" customHeight="1">
      <c r="A47" s="482">
        <v>40</v>
      </c>
      <c r="B47" s="482" t="s">
        <v>840</v>
      </c>
      <c r="C47" s="482" t="s">
        <v>853</v>
      </c>
      <c r="D47" s="482" t="s">
        <v>917</v>
      </c>
      <c r="E47" s="482" t="s">
        <v>918</v>
      </c>
      <c r="F47" s="488" t="s">
        <v>928</v>
      </c>
      <c r="G47" s="488" t="s">
        <v>920</v>
      </c>
      <c r="H47" s="488" t="s">
        <v>823</v>
      </c>
      <c r="I47" s="487" t="s">
        <v>921</v>
      </c>
      <c r="J47" s="487" t="s">
        <v>928</v>
      </c>
      <c r="K47" s="486" t="s">
        <v>848</v>
      </c>
      <c r="L47" s="482">
        <v>2016</v>
      </c>
      <c r="M47" s="821">
        <v>420.38822782558418</v>
      </c>
      <c r="N47" s="485">
        <v>127903893.1543678</v>
      </c>
      <c r="O47" s="485">
        <v>304251.84314969479</v>
      </c>
      <c r="P47" s="822">
        <v>381.82048624610803</v>
      </c>
      <c r="Q47" s="822">
        <v>159.34630053275419</v>
      </c>
      <c r="R47" s="822">
        <v>538.62799204923965</v>
      </c>
      <c r="S47" s="822">
        <v>409.29856805963675</v>
      </c>
      <c r="T47" s="822">
        <v>409.29856805963675</v>
      </c>
      <c r="U47" s="822">
        <v>409.29856805963675</v>
      </c>
      <c r="V47" s="822">
        <v>1227.8957041789104</v>
      </c>
      <c r="W47" s="822">
        <v>814.50415043867713</v>
      </c>
      <c r="X47" s="822">
        <v>167.9982447322794</v>
      </c>
      <c r="Y47" s="484">
        <v>107489593.11494845</v>
      </c>
      <c r="Z47" s="484">
        <v>639825.69154959312</v>
      </c>
      <c r="AA47" s="483" t="s">
        <v>929</v>
      </c>
      <c r="AB47" s="483" t="s">
        <v>923</v>
      </c>
      <c r="AC47" s="483"/>
    </row>
    <row r="48" spans="1:29" ht="18.75" customHeight="1">
      <c r="A48" s="482">
        <v>41</v>
      </c>
      <c r="B48" s="482" t="s">
        <v>840</v>
      </c>
      <c r="C48" s="482" t="s">
        <v>853</v>
      </c>
      <c r="D48" s="482" t="s">
        <v>917</v>
      </c>
      <c r="E48" s="482" t="s">
        <v>918</v>
      </c>
      <c r="F48" s="488" t="s">
        <v>930</v>
      </c>
      <c r="G48" s="488" t="s">
        <v>920</v>
      </c>
      <c r="H48" s="488" t="s">
        <v>823</v>
      </c>
      <c r="I48" s="487" t="s">
        <v>921</v>
      </c>
      <c r="J48" s="487" t="s">
        <v>930</v>
      </c>
      <c r="K48" s="486" t="s">
        <v>848</v>
      </c>
      <c r="L48" s="482">
        <v>2016</v>
      </c>
      <c r="M48" s="823">
        <v>9.2702107710692289E-2</v>
      </c>
      <c r="N48" s="485">
        <v>127903893.1543678</v>
      </c>
      <c r="O48" s="485">
        <v>1379730151.9134212</v>
      </c>
      <c r="P48" s="824">
        <v>5.4788961069329976E-2</v>
      </c>
      <c r="Q48" s="824">
        <v>2.5221059821279014E-2</v>
      </c>
      <c r="R48" s="824">
        <v>0.14657682054043045</v>
      </c>
      <c r="S48" s="824">
        <v>8.9169367199944768E-2</v>
      </c>
      <c r="T48" s="824">
        <v>8.9169367199944768E-2</v>
      </c>
      <c r="U48" s="824">
        <v>8.9169367199944768E-2</v>
      </c>
      <c r="V48" s="824">
        <v>0.26750810159983429</v>
      </c>
      <c r="W48" s="824">
        <v>0.17744704072789008</v>
      </c>
      <c r="X48" s="824">
        <v>3.4060344906839936E-2</v>
      </c>
      <c r="Y48" s="484">
        <v>107489593.11494845</v>
      </c>
      <c r="Z48" s="484">
        <v>3155857446.8035583</v>
      </c>
      <c r="AA48" s="483" t="s">
        <v>931</v>
      </c>
      <c r="AB48" s="483" t="s">
        <v>923</v>
      </c>
      <c r="AC48" s="483"/>
    </row>
    <row r="49" spans="1:29" ht="18.75" customHeight="1">
      <c r="A49" s="482">
        <v>42</v>
      </c>
      <c r="B49" s="482" t="s">
        <v>840</v>
      </c>
      <c r="C49" s="482" t="s">
        <v>853</v>
      </c>
      <c r="D49" s="482" t="s">
        <v>917</v>
      </c>
      <c r="E49" s="482" t="s">
        <v>918</v>
      </c>
      <c r="F49" s="488" t="s">
        <v>932</v>
      </c>
      <c r="G49" s="488" t="s">
        <v>920</v>
      </c>
      <c r="H49" s="488" t="s">
        <v>823</v>
      </c>
      <c r="I49" s="487" t="s">
        <v>921</v>
      </c>
      <c r="J49" s="487" t="s">
        <v>932</v>
      </c>
      <c r="K49" s="486" t="s">
        <v>848</v>
      </c>
      <c r="L49" s="482">
        <v>2016</v>
      </c>
      <c r="M49" s="823">
        <v>0.7386130785174343</v>
      </c>
      <c r="N49" s="485">
        <v>7844392.4255322125</v>
      </c>
      <c r="O49" s="485">
        <v>10620435.318147501</v>
      </c>
      <c r="P49" s="824">
        <v>0.40805415913151299</v>
      </c>
      <c r="Q49" s="824">
        <v>5.5534559626822765E-2</v>
      </c>
      <c r="R49" s="824">
        <v>1.3012661936111558</v>
      </c>
      <c r="S49" s="824">
        <v>0.58553504883008811</v>
      </c>
      <c r="T49" s="824">
        <v>0.58553504883008811</v>
      </c>
      <c r="U49" s="824">
        <v>0.58553504883008811</v>
      </c>
      <c r="V49" s="824">
        <v>1.7566051464902643</v>
      </c>
      <c r="W49" s="824">
        <v>1.1652147471718752</v>
      </c>
      <c r="X49" s="824">
        <v>0.4299246286110649</v>
      </c>
      <c r="Y49" s="484">
        <v>7006463.2378266267</v>
      </c>
      <c r="Z49" s="484">
        <v>16296957.121209927</v>
      </c>
      <c r="AA49" s="483" t="s">
        <v>933</v>
      </c>
      <c r="AB49" s="483" t="s">
        <v>923</v>
      </c>
      <c r="AC49" s="483"/>
    </row>
    <row r="50" spans="1:29" ht="18.75" customHeight="1">
      <c r="A50" s="482">
        <v>43</v>
      </c>
      <c r="B50" s="482" t="s">
        <v>840</v>
      </c>
      <c r="C50" s="482" t="s">
        <v>853</v>
      </c>
      <c r="D50" s="482" t="s">
        <v>934</v>
      </c>
      <c r="E50" s="482" t="s">
        <v>854</v>
      </c>
      <c r="F50" s="488" t="s">
        <v>855</v>
      </c>
      <c r="G50" s="488" t="s">
        <v>856</v>
      </c>
      <c r="H50" s="488" t="s">
        <v>823</v>
      </c>
      <c r="I50" s="487" t="s">
        <v>935</v>
      </c>
      <c r="J50" s="487" t="s">
        <v>855</v>
      </c>
      <c r="K50" s="486" t="s">
        <v>936</v>
      </c>
      <c r="L50" s="482">
        <v>2016</v>
      </c>
      <c r="M50" s="821">
        <v>37359.942249947097</v>
      </c>
      <c r="N50" s="485" t="s">
        <v>849</v>
      </c>
      <c r="O50" s="485" t="s">
        <v>849</v>
      </c>
      <c r="P50" s="822">
        <v>28969.162092688963</v>
      </c>
      <c r="Q50" s="822">
        <v>66741.149765853857</v>
      </c>
      <c r="R50" s="822">
        <v>111.749128412769</v>
      </c>
      <c r="S50" s="822">
        <v>38055.983396743606</v>
      </c>
      <c r="T50" s="822">
        <v>38055.983396743606</v>
      </c>
      <c r="U50" s="822">
        <v>38055.983396743606</v>
      </c>
      <c r="V50" s="822">
        <v>114167.95019023083</v>
      </c>
      <c r="W50" s="822">
        <v>79587.380765111782</v>
      </c>
      <c r="X50" s="822">
        <v>5310.0314466642203</v>
      </c>
      <c r="Y50" s="484" t="s">
        <v>850</v>
      </c>
      <c r="Z50" s="484" t="s">
        <v>850</v>
      </c>
      <c r="AA50" s="483" t="s">
        <v>937</v>
      </c>
      <c r="AB50" s="483" t="s">
        <v>938</v>
      </c>
      <c r="AC50" s="483"/>
    </row>
    <row r="51" spans="1:29" ht="18.75" customHeight="1">
      <c r="A51" s="482">
        <v>44</v>
      </c>
      <c r="B51" s="482" t="s">
        <v>840</v>
      </c>
      <c r="C51" s="482" t="s">
        <v>853</v>
      </c>
      <c r="D51" s="482" t="s">
        <v>934</v>
      </c>
      <c r="E51" s="482" t="s">
        <v>854</v>
      </c>
      <c r="F51" s="488" t="s">
        <v>860</v>
      </c>
      <c r="G51" s="488" t="s">
        <v>856</v>
      </c>
      <c r="H51" s="488" t="s">
        <v>823</v>
      </c>
      <c r="I51" s="487" t="s">
        <v>935</v>
      </c>
      <c r="J51" s="487" t="s">
        <v>860</v>
      </c>
      <c r="K51" s="486" t="s">
        <v>936</v>
      </c>
      <c r="L51" s="482">
        <v>2016</v>
      </c>
      <c r="M51" s="821">
        <v>36438.311610215598</v>
      </c>
      <c r="N51" s="485" t="s">
        <v>849</v>
      </c>
      <c r="O51" s="485" t="s">
        <v>849</v>
      </c>
      <c r="P51" s="822">
        <v>26882.147796141435</v>
      </c>
      <c r="Q51" s="822">
        <v>68352.677258835494</v>
      </c>
      <c r="R51" s="822">
        <v>74.695319897478598</v>
      </c>
      <c r="S51" s="822">
        <v>35093.260469887748</v>
      </c>
      <c r="T51" s="822">
        <v>35093.260469887748</v>
      </c>
      <c r="U51" s="822">
        <v>35093.260469887748</v>
      </c>
      <c r="V51" s="822">
        <v>105279.78140966324</v>
      </c>
      <c r="W51" s="822">
        <v>73564.986399048386</v>
      </c>
      <c r="X51" s="822">
        <v>5518.9322076968392</v>
      </c>
      <c r="Y51" s="484" t="s">
        <v>850</v>
      </c>
      <c r="Z51" s="484" t="s">
        <v>850</v>
      </c>
      <c r="AA51" s="483" t="s">
        <v>937</v>
      </c>
      <c r="AB51" s="483" t="s">
        <v>938</v>
      </c>
      <c r="AC51" s="483"/>
    </row>
    <row r="52" spans="1:29" ht="18.75" customHeight="1">
      <c r="A52" s="482">
        <v>45</v>
      </c>
      <c r="B52" s="482" t="s">
        <v>840</v>
      </c>
      <c r="C52" s="482" t="s">
        <v>853</v>
      </c>
      <c r="D52" s="482" t="s">
        <v>934</v>
      </c>
      <c r="E52" s="482" t="s">
        <v>854</v>
      </c>
      <c r="F52" s="488" t="s">
        <v>861</v>
      </c>
      <c r="G52" s="488" t="s">
        <v>856</v>
      </c>
      <c r="H52" s="488" t="s">
        <v>823</v>
      </c>
      <c r="I52" s="487" t="s">
        <v>935</v>
      </c>
      <c r="J52" s="487" t="s">
        <v>861</v>
      </c>
      <c r="K52" s="486" t="s">
        <v>936</v>
      </c>
      <c r="L52" s="482">
        <v>2016</v>
      </c>
      <c r="M52" s="821">
        <v>67699410.8394586</v>
      </c>
      <c r="N52" s="485" t="s">
        <v>849</v>
      </c>
      <c r="O52" s="485" t="s">
        <v>849</v>
      </c>
      <c r="P52" s="822">
        <v>172800465.07203701</v>
      </c>
      <c r="Q52" s="822">
        <v>172460845.21371642</v>
      </c>
      <c r="R52" s="822">
        <v>1032489.93762617</v>
      </c>
      <c r="S52" s="822">
        <v>70479219.393036798</v>
      </c>
      <c r="T52" s="822">
        <v>70479219.393036798</v>
      </c>
      <c r="U52" s="822">
        <v>70479219.393036798</v>
      </c>
      <c r="V52" s="822">
        <v>211437658.17911041</v>
      </c>
      <c r="W52" s="822">
        <v>145656202.28516582</v>
      </c>
      <c r="X52" s="822">
        <v>33263728.448498197</v>
      </c>
      <c r="Y52" s="484" t="s">
        <v>850</v>
      </c>
      <c r="Z52" s="484" t="s">
        <v>850</v>
      </c>
      <c r="AA52" s="483" t="s">
        <v>937</v>
      </c>
      <c r="AB52" s="483" t="s">
        <v>938</v>
      </c>
      <c r="AC52" s="483"/>
    </row>
    <row r="53" spans="1:29" ht="18.75" customHeight="1">
      <c r="A53" s="482">
        <v>46</v>
      </c>
      <c r="B53" s="482" t="s">
        <v>840</v>
      </c>
      <c r="C53" s="482" t="s">
        <v>853</v>
      </c>
      <c r="D53" s="482" t="s">
        <v>934</v>
      </c>
      <c r="E53" s="482" t="s">
        <v>854</v>
      </c>
      <c r="F53" s="488" t="s">
        <v>862</v>
      </c>
      <c r="G53" s="488" t="s">
        <v>856</v>
      </c>
      <c r="H53" s="488" t="s">
        <v>823</v>
      </c>
      <c r="I53" s="487" t="s">
        <v>935</v>
      </c>
      <c r="J53" s="487" t="s">
        <v>862</v>
      </c>
      <c r="K53" s="486" t="s">
        <v>936</v>
      </c>
      <c r="L53" s="482">
        <v>2016</v>
      </c>
      <c r="M53" s="821">
        <v>54672508.702405602</v>
      </c>
      <c r="N53" s="485" t="s">
        <v>849</v>
      </c>
      <c r="O53" s="485" t="s">
        <v>849</v>
      </c>
      <c r="P53" s="822">
        <v>158258802.05444619</v>
      </c>
      <c r="Q53" s="822">
        <v>167737013.89033544</v>
      </c>
      <c r="R53" s="822">
        <v>624041.56883064599</v>
      </c>
      <c r="S53" s="822">
        <v>53104884.395673916</v>
      </c>
      <c r="T53" s="822">
        <v>53104884.395673916</v>
      </c>
      <c r="U53" s="822">
        <v>53104884.395673916</v>
      </c>
      <c r="V53" s="822">
        <v>159314653.18702173</v>
      </c>
      <c r="W53" s="822">
        <v>109817141.51925409</v>
      </c>
      <c r="X53" s="822">
        <v>33868101.648062274</v>
      </c>
      <c r="Y53" s="484" t="s">
        <v>850</v>
      </c>
      <c r="Z53" s="484" t="s">
        <v>850</v>
      </c>
      <c r="AA53" s="483" t="s">
        <v>937</v>
      </c>
      <c r="AB53" s="483" t="s">
        <v>938</v>
      </c>
      <c r="AC53" s="483"/>
    </row>
    <row r="54" spans="1:29" ht="18.75" customHeight="1">
      <c r="A54" s="482">
        <v>47</v>
      </c>
      <c r="B54" s="482" t="s">
        <v>840</v>
      </c>
      <c r="C54" s="482" t="s">
        <v>853</v>
      </c>
      <c r="D54" s="482" t="s">
        <v>934</v>
      </c>
      <c r="E54" s="482" t="s">
        <v>854</v>
      </c>
      <c r="F54" s="488" t="s">
        <v>863</v>
      </c>
      <c r="G54" s="488" t="s">
        <v>856</v>
      </c>
      <c r="H54" s="488" t="s">
        <v>823</v>
      </c>
      <c r="I54" s="487" t="s">
        <v>935</v>
      </c>
      <c r="J54" s="487" t="s">
        <v>863</v>
      </c>
      <c r="K54" s="486" t="s">
        <v>936</v>
      </c>
      <c r="L54" s="482">
        <v>2016</v>
      </c>
      <c r="M54" s="821">
        <v>822665.18352141499</v>
      </c>
      <c r="N54" s="485" t="s">
        <v>849</v>
      </c>
      <c r="O54" s="485" t="s">
        <v>849</v>
      </c>
      <c r="P54" s="822">
        <v>-933885.90742931678</v>
      </c>
      <c r="Q54" s="822">
        <v>-780082.90165939706</v>
      </c>
      <c r="R54" s="822">
        <v>67210.402317334898</v>
      </c>
      <c r="S54" s="822">
        <v>885322.77227546775</v>
      </c>
      <c r="T54" s="822">
        <v>885322.77227546775</v>
      </c>
      <c r="U54" s="822">
        <v>885322.77227546775</v>
      </c>
      <c r="V54" s="822">
        <v>2655968.3168264031</v>
      </c>
      <c r="W54" s="822">
        <v>1914214.9637194227</v>
      </c>
      <c r="X54" s="822">
        <v>836574.30775762093</v>
      </c>
      <c r="Y54" s="484" t="s">
        <v>850</v>
      </c>
      <c r="Z54" s="484" t="s">
        <v>850</v>
      </c>
      <c r="AA54" s="483" t="s">
        <v>937</v>
      </c>
      <c r="AB54" s="483" t="s">
        <v>938</v>
      </c>
      <c r="AC54" s="483"/>
    </row>
    <row r="55" spans="1:29" ht="18.75" customHeight="1">
      <c r="A55" s="482">
        <v>48</v>
      </c>
      <c r="B55" s="482" t="s">
        <v>840</v>
      </c>
      <c r="C55" s="482" t="s">
        <v>853</v>
      </c>
      <c r="D55" s="482" t="s">
        <v>934</v>
      </c>
      <c r="E55" s="482" t="s">
        <v>854</v>
      </c>
      <c r="F55" s="488" t="s">
        <v>864</v>
      </c>
      <c r="G55" s="488" t="s">
        <v>856</v>
      </c>
      <c r="H55" s="488" t="s">
        <v>823</v>
      </c>
      <c r="I55" s="487" t="s">
        <v>935</v>
      </c>
      <c r="J55" s="487" t="s">
        <v>864</v>
      </c>
      <c r="K55" s="486" t="s">
        <v>936</v>
      </c>
      <c r="L55" s="482">
        <v>2016</v>
      </c>
      <c r="M55" s="821">
        <v>716993.593016561</v>
      </c>
      <c r="N55" s="485" t="s">
        <v>849</v>
      </c>
      <c r="O55" s="485" t="s">
        <v>849</v>
      </c>
      <c r="P55" s="822">
        <v>-835957.48843687319</v>
      </c>
      <c r="Q55" s="822">
        <v>-790274.81353473954</v>
      </c>
      <c r="R55" s="822">
        <v>38763.076341592903</v>
      </c>
      <c r="S55" s="822">
        <v>701654.88071326318</v>
      </c>
      <c r="T55" s="822">
        <v>701654.88071326318</v>
      </c>
      <c r="U55" s="822">
        <v>701654.88071326318</v>
      </c>
      <c r="V55" s="822">
        <v>2104964.6421397896</v>
      </c>
      <c r="W55" s="822">
        <v>1488258.5251713269</v>
      </c>
      <c r="X55" s="822">
        <v>845800.47900917358</v>
      </c>
      <c r="Y55" s="484" t="s">
        <v>850</v>
      </c>
      <c r="Z55" s="484" t="s">
        <v>850</v>
      </c>
      <c r="AA55" s="483" t="s">
        <v>937</v>
      </c>
      <c r="AB55" s="483" t="s">
        <v>938</v>
      </c>
      <c r="AC55" s="483"/>
    </row>
    <row r="56" spans="1:29" ht="18.75" customHeight="1">
      <c r="A56" s="482">
        <v>49</v>
      </c>
      <c r="B56" s="482" t="s">
        <v>840</v>
      </c>
      <c r="C56" s="482" t="s">
        <v>853</v>
      </c>
      <c r="D56" s="482" t="s">
        <v>934</v>
      </c>
      <c r="E56" s="482" t="s">
        <v>854</v>
      </c>
      <c r="F56" s="488" t="s">
        <v>865</v>
      </c>
      <c r="G56" s="488" t="s">
        <v>856</v>
      </c>
      <c r="H56" s="488" t="s">
        <v>823</v>
      </c>
      <c r="I56" s="487" t="s">
        <v>935</v>
      </c>
      <c r="J56" s="487" t="s">
        <v>865</v>
      </c>
      <c r="K56" s="486" t="s">
        <v>936</v>
      </c>
      <c r="L56" s="482">
        <v>2016</v>
      </c>
      <c r="M56" s="821">
        <v>128250.001890332</v>
      </c>
      <c r="N56" s="485" t="s">
        <v>849</v>
      </c>
      <c r="O56" s="485" t="s">
        <v>849</v>
      </c>
      <c r="P56" s="822">
        <v>269132.43180932821</v>
      </c>
      <c r="Q56" s="822">
        <v>296697.17006932048</v>
      </c>
      <c r="R56" s="822">
        <v>1260.8270398638001</v>
      </c>
      <c r="S56" s="822">
        <v>141338.4441734117</v>
      </c>
      <c r="T56" s="822">
        <v>141338.4441734117</v>
      </c>
      <c r="U56" s="822">
        <v>141338.4441734117</v>
      </c>
      <c r="V56" s="822">
        <v>424015.3325202351</v>
      </c>
      <c r="W56" s="822">
        <v>295584.44084617589</v>
      </c>
      <c r="X56" s="822">
        <v>6442.0477026642202</v>
      </c>
      <c r="Y56" s="484" t="s">
        <v>850</v>
      </c>
      <c r="Z56" s="484" t="s">
        <v>850</v>
      </c>
      <c r="AA56" s="483" t="s">
        <v>939</v>
      </c>
      <c r="AB56" s="483" t="s">
        <v>938</v>
      </c>
      <c r="AC56" s="483"/>
    </row>
    <row r="57" spans="1:29" ht="18.75" customHeight="1">
      <c r="A57" s="482">
        <v>50</v>
      </c>
      <c r="B57" s="482" t="s">
        <v>840</v>
      </c>
      <c r="C57" s="482" t="s">
        <v>853</v>
      </c>
      <c r="D57" s="482" t="s">
        <v>934</v>
      </c>
      <c r="E57" s="482" t="s">
        <v>854</v>
      </c>
      <c r="F57" s="488" t="s">
        <v>868</v>
      </c>
      <c r="G57" s="488" t="s">
        <v>856</v>
      </c>
      <c r="H57" s="488" t="s">
        <v>823</v>
      </c>
      <c r="I57" s="487" t="s">
        <v>935</v>
      </c>
      <c r="J57" s="487" t="s">
        <v>868</v>
      </c>
      <c r="K57" s="486" t="s">
        <v>936</v>
      </c>
      <c r="L57" s="482">
        <v>2016</v>
      </c>
      <c r="M57" s="821">
        <v>97804.343194222107</v>
      </c>
      <c r="N57" s="485" t="s">
        <v>849</v>
      </c>
      <c r="O57" s="485" t="s">
        <v>849</v>
      </c>
      <c r="P57" s="822">
        <v>236796.75498653812</v>
      </c>
      <c r="Q57" s="822">
        <v>287151.68807807314</v>
      </c>
      <c r="R57" s="822">
        <v>825.33274796973899</v>
      </c>
      <c r="S57" s="822">
        <v>100926.04588659786</v>
      </c>
      <c r="T57" s="822">
        <v>100926.04588659786</v>
      </c>
      <c r="U57" s="822">
        <v>100926.04588659786</v>
      </c>
      <c r="V57" s="822">
        <v>302778.1376597936</v>
      </c>
      <c r="W57" s="822">
        <v>211568.34940794698</v>
      </c>
      <c r="X57" s="822">
        <v>6198.1419747915243</v>
      </c>
      <c r="Y57" s="484" t="s">
        <v>850</v>
      </c>
      <c r="Z57" s="484" t="s">
        <v>850</v>
      </c>
      <c r="AA57" s="483" t="s">
        <v>940</v>
      </c>
      <c r="AB57" s="483" t="s">
        <v>938</v>
      </c>
      <c r="AC57" s="483"/>
    </row>
    <row r="58" spans="1:29" ht="18.75" customHeight="1">
      <c r="A58" s="482">
        <v>51</v>
      </c>
      <c r="B58" s="482" t="s">
        <v>840</v>
      </c>
      <c r="C58" s="482" t="s">
        <v>853</v>
      </c>
      <c r="D58" s="482" t="s">
        <v>934</v>
      </c>
      <c r="E58" s="482" t="s">
        <v>854</v>
      </c>
      <c r="F58" s="488" t="s">
        <v>869</v>
      </c>
      <c r="G58" s="488" t="s">
        <v>856</v>
      </c>
      <c r="H58" s="488" t="s">
        <v>823</v>
      </c>
      <c r="I58" s="487" t="s">
        <v>935</v>
      </c>
      <c r="J58" s="487" t="s">
        <v>869</v>
      </c>
      <c r="K58" s="486" t="s">
        <v>936</v>
      </c>
      <c r="L58" s="482">
        <v>2016</v>
      </c>
      <c r="M58" s="821">
        <v>622467999.60087097</v>
      </c>
      <c r="N58" s="485" t="s">
        <v>849</v>
      </c>
      <c r="O58" s="485" t="s">
        <v>849</v>
      </c>
      <c r="P58" s="822">
        <v>2169183161.5208969</v>
      </c>
      <c r="Q58" s="822">
        <v>2170897257.3384709</v>
      </c>
      <c r="R58" s="822">
        <v>11133227.128706099</v>
      </c>
      <c r="S58" s="822">
        <v>669008045.25631535</v>
      </c>
      <c r="T58" s="822">
        <v>669008045.25631535</v>
      </c>
      <c r="U58" s="822">
        <v>669008045.25631535</v>
      </c>
      <c r="V58" s="822">
        <v>2007024135.7689462</v>
      </c>
      <c r="W58" s="822">
        <v>1382608547.7315123</v>
      </c>
      <c r="X58" s="822">
        <v>53946269.870446295</v>
      </c>
      <c r="Y58" s="484" t="s">
        <v>850</v>
      </c>
      <c r="Z58" s="484" t="s">
        <v>850</v>
      </c>
      <c r="AA58" s="483" t="s">
        <v>940</v>
      </c>
      <c r="AB58" s="483" t="s">
        <v>938</v>
      </c>
      <c r="AC58" s="483"/>
    </row>
    <row r="59" spans="1:29" ht="18.75" customHeight="1">
      <c r="A59" s="482">
        <v>52</v>
      </c>
      <c r="B59" s="482" t="s">
        <v>840</v>
      </c>
      <c r="C59" s="482" t="s">
        <v>853</v>
      </c>
      <c r="D59" s="482" t="s">
        <v>934</v>
      </c>
      <c r="E59" s="482" t="s">
        <v>854</v>
      </c>
      <c r="F59" s="488" t="s">
        <v>870</v>
      </c>
      <c r="G59" s="488" t="s">
        <v>856</v>
      </c>
      <c r="H59" s="488" t="s">
        <v>823</v>
      </c>
      <c r="I59" s="487" t="s">
        <v>935</v>
      </c>
      <c r="J59" s="487" t="s">
        <v>870</v>
      </c>
      <c r="K59" s="486" t="s">
        <v>936</v>
      </c>
      <c r="L59" s="482">
        <v>2016</v>
      </c>
      <c r="M59" s="821">
        <v>424281432.92512399</v>
      </c>
      <c r="N59" s="485" t="s">
        <v>849</v>
      </c>
      <c r="O59" s="485" t="s">
        <v>849</v>
      </c>
      <c r="P59" s="822">
        <v>1934264941.6334074</v>
      </c>
      <c r="Q59" s="822">
        <v>2075911835.8221164</v>
      </c>
      <c r="R59" s="822">
        <v>6751199.06814628</v>
      </c>
      <c r="S59" s="822">
        <v>424986810.56923443</v>
      </c>
      <c r="T59" s="822">
        <v>424986810.56923443</v>
      </c>
      <c r="U59" s="822">
        <v>424986810.56923443</v>
      </c>
      <c r="V59" s="822">
        <v>1274960431.7077034</v>
      </c>
      <c r="W59" s="822">
        <v>878842638.51066768</v>
      </c>
      <c r="X59" s="822">
        <v>46277626.747786298</v>
      </c>
      <c r="Y59" s="484" t="s">
        <v>850</v>
      </c>
      <c r="Z59" s="484" t="s">
        <v>850</v>
      </c>
      <c r="AA59" s="483" t="s">
        <v>940</v>
      </c>
      <c r="AB59" s="483" t="s">
        <v>938</v>
      </c>
      <c r="AC59" s="483"/>
    </row>
    <row r="60" spans="1:29" ht="18.75" customHeight="1">
      <c r="A60" s="482">
        <v>53</v>
      </c>
      <c r="B60" s="482" t="s">
        <v>840</v>
      </c>
      <c r="C60" s="482" t="s">
        <v>853</v>
      </c>
      <c r="D60" s="482" t="s">
        <v>934</v>
      </c>
      <c r="E60" s="482" t="s">
        <v>854</v>
      </c>
      <c r="F60" s="488" t="s">
        <v>871</v>
      </c>
      <c r="G60" s="488" t="s">
        <v>856</v>
      </c>
      <c r="H60" s="488" t="s">
        <v>823</v>
      </c>
      <c r="I60" s="487" t="s">
        <v>935</v>
      </c>
      <c r="J60" s="487" t="s">
        <v>871</v>
      </c>
      <c r="K60" s="486" t="s">
        <v>936</v>
      </c>
      <c r="L60" s="482">
        <v>2016</v>
      </c>
      <c r="M60" s="821">
        <v>1238409.8967502301</v>
      </c>
      <c r="N60" s="485" t="s">
        <v>849</v>
      </c>
      <c r="O60" s="485" t="s">
        <v>849</v>
      </c>
      <c r="P60" s="822">
        <v>-28473475.208798978</v>
      </c>
      <c r="Q60" s="822">
        <v>-29464988.738078784</v>
      </c>
      <c r="R60" s="822">
        <v>806223.21620807797</v>
      </c>
      <c r="S60" s="822">
        <v>1784810.1444445392</v>
      </c>
      <c r="T60" s="822">
        <v>1784810.1444445392</v>
      </c>
      <c r="U60" s="822">
        <v>1784810.1444445392</v>
      </c>
      <c r="V60" s="822">
        <v>5354430.4333336176</v>
      </c>
      <c r="W60" s="822">
        <v>3859056.1463959673</v>
      </c>
      <c r="X60" s="822">
        <v>1486699.8226902529</v>
      </c>
      <c r="Y60" s="484" t="s">
        <v>850</v>
      </c>
      <c r="Z60" s="484" t="s">
        <v>850</v>
      </c>
      <c r="AA60" s="483" t="s">
        <v>940</v>
      </c>
      <c r="AB60" s="483" t="s">
        <v>938</v>
      </c>
      <c r="AC60" s="483"/>
    </row>
    <row r="61" spans="1:29" ht="18.75" customHeight="1">
      <c r="A61" s="482">
        <v>54</v>
      </c>
      <c r="B61" s="482" t="s">
        <v>840</v>
      </c>
      <c r="C61" s="482" t="s">
        <v>853</v>
      </c>
      <c r="D61" s="482" t="s">
        <v>934</v>
      </c>
      <c r="E61" s="482" t="s">
        <v>854</v>
      </c>
      <c r="F61" s="488" t="s">
        <v>872</v>
      </c>
      <c r="G61" s="488" t="s">
        <v>856</v>
      </c>
      <c r="H61" s="488" t="s">
        <v>823</v>
      </c>
      <c r="I61" s="487" t="s">
        <v>935</v>
      </c>
      <c r="J61" s="487" t="s">
        <v>872</v>
      </c>
      <c r="K61" s="486" t="s">
        <v>936</v>
      </c>
      <c r="L61" s="482">
        <v>2016</v>
      </c>
      <c r="M61" s="821">
        <v>451045.580858309</v>
      </c>
      <c r="N61" s="485" t="s">
        <v>849</v>
      </c>
      <c r="O61" s="485" t="s">
        <v>849</v>
      </c>
      <c r="P61" s="822">
        <v>-26334895.867990877</v>
      </c>
      <c r="Q61" s="822">
        <v>-29056739.574923828</v>
      </c>
      <c r="R61" s="822">
        <v>462418.04391632299</v>
      </c>
      <c r="S61" s="822">
        <v>679849.33936842519</v>
      </c>
      <c r="T61" s="822">
        <v>679849.33936842519</v>
      </c>
      <c r="U61" s="822">
        <v>679849.33936842519</v>
      </c>
      <c r="V61" s="822">
        <v>2039548.0181052755</v>
      </c>
      <c r="W61" s="822">
        <v>1442007.4640094039</v>
      </c>
      <c r="X61" s="822">
        <v>1235875.7957188531</v>
      </c>
      <c r="Y61" s="484" t="s">
        <v>850</v>
      </c>
      <c r="Z61" s="484" t="s">
        <v>850</v>
      </c>
      <c r="AA61" s="483" t="s">
        <v>940</v>
      </c>
      <c r="AB61" s="483" t="s">
        <v>938</v>
      </c>
      <c r="AC61" s="483"/>
    </row>
    <row r="62" spans="1:29" ht="18.75" customHeight="1">
      <c r="A62" s="482">
        <v>55</v>
      </c>
      <c r="B62" s="482" t="s">
        <v>840</v>
      </c>
      <c r="C62" s="482" t="s">
        <v>841</v>
      </c>
      <c r="D62" s="482" t="s">
        <v>941</v>
      </c>
      <c r="E62" s="482" t="s">
        <v>843</v>
      </c>
      <c r="F62" s="488" t="s">
        <v>844</v>
      </c>
      <c r="G62" s="488" t="s">
        <v>942</v>
      </c>
      <c r="H62" s="488" t="s">
        <v>823</v>
      </c>
      <c r="I62" s="487" t="s">
        <v>846</v>
      </c>
      <c r="J62" s="487" t="s">
        <v>847</v>
      </c>
      <c r="K62" s="486" t="s">
        <v>936</v>
      </c>
      <c r="L62" s="482">
        <v>2016</v>
      </c>
      <c r="M62" s="821">
        <v>42453.529695588535</v>
      </c>
      <c r="N62" s="485" t="s">
        <v>849</v>
      </c>
      <c r="O62" s="485" t="s">
        <v>849</v>
      </c>
      <c r="P62" s="822">
        <v>107458.39836377802</v>
      </c>
      <c r="Q62" s="822">
        <v>114401.61230873302</v>
      </c>
      <c r="R62" s="822">
        <v>646.64169377370911</v>
      </c>
      <c r="S62" s="822">
        <v>25311.150040951987</v>
      </c>
      <c r="T62" s="822">
        <v>25311.150040951987</v>
      </c>
      <c r="U62" s="822">
        <v>25311.150040951987</v>
      </c>
      <c r="V62" s="822">
        <v>75933.450122855953</v>
      </c>
      <c r="W62" s="822">
        <v>52309.404419983221</v>
      </c>
      <c r="X62" s="822">
        <v>28427.490403928648</v>
      </c>
      <c r="Y62" s="484" t="s">
        <v>850</v>
      </c>
      <c r="Z62" s="484" t="s">
        <v>850</v>
      </c>
      <c r="AA62" s="483" t="s">
        <v>943</v>
      </c>
      <c r="AB62" s="483" t="s">
        <v>944</v>
      </c>
      <c r="AC62" s="483"/>
    </row>
    <row r="63" spans="1:29" ht="18.75" customHeight="1">
      <c r="A63" s="482">
        <v>56</v>
      </c>
      <c r="B63" s="482" t="s">
        <v>840</v>
      </c>
      <c r="C63" s="482" t="s">
        <v>841</v>
      </c>
      <c r="D63" s="482" t="s">
        <v>945</v>
      </c>
      <c r="E63" s="482" t="s">
        <v>946</v>
      </c>
      <c r="F63" s="488" t="s">
        <v>947</v>
      </c>
      <c r="G63" s="488" t="s">
        <v>948</v>
      </c>
      <c r="H63" s="488" t="s">
        <v>823</v>
      </c>
      <c r="I63" s="487" t="s">
        <v>949</v>
      </c>
      <c r="J63" s="487" t="s">
        <v>950</v>
      </c>
      <c r="K63" s="486" t="s">
        <v>936</v>
      </c>
      <c r="L63" s="497">
        <v>2016</v>
      </c>
      <c r="M63" s="824">
        <v>3.7510014566642389</v>
      </c>
      <c r="N63" s="485">
        <v>82402</v>
      </c>
      <c r="O63" s="485">
        <v>21968</v>
      </c>
      <c r="P63" s="824">
        <v>7.3340558175075525</v>
      </c>
      <c r="Q63" s="824">
        <v>13.499810030395137</v>
      </c>
      <c r="R63" s="824">
        <v>0.70816317545376795</v>
      </c>
      <c r="S63" s="824">
        <v>0.4587736522038085</v>
      </c>
      <c r="T63" s="824">
        <v>0.4587736522038085</v>
      </c>
      <c r="U63" s="824">
        <v>0.4587736522038085</v>
      </c>
      <c r="V63" s="824">
        <v>1.3763209566114254</v>
      </c>
      <c r="W63" s="824">
        <v>0.94812667427335662</v>
      </c>
      <c r="X63" s="824">
        <v>0.96906534940455347</v>
      </c>
      <c r="Y63" s="484">
        <v>6198.1419747915243</v>
      </c>
      <c r="Z63" s="484">
        <v>6396</v>
      </c>
      <c r="AA63" s="483" t="s">
        <v>951</v>
      </c>
      <c r="AB63" s="483" t="s">
        <v>952</v>
      </c>
      <c r="AC63" s="483"/>
    </row>
    <row r="64" spans="1:29" ht="18.75" customHeight="1">
      <c r="A64" s="482">
        <v>57</v>
      </c>
      <c r="B64" s="482" t="s">
        <v>840</v>
      </c>
      <c r="C64" s="482" t="s">
        <v>841</v>
      </c>
      <c r="D64" s="482" t="s">
        <v>945</v>
      </c>
      <c r="E64" s="482" t="s">
        <v>946</v>
      </c>
      <c r="F64" s="488" t="s">
        <v>953</v>
      </c>
      <c r="G64" s="488" t="s">
        <v>948</v>
      </c>
      <c r="H64" s="488" t="s">
        <v>823</v>
      </c>
      <c r="I64" s="487" t="s">
        <v>949</v>
      </c>
      <c r="J64" s="487" t="s">
        <v>954</v>
      </c>
      <c r="K64" s="486" t="s">
        <v>936</v>
      </c>
      <c r="L64" s="497">
        <v>2016</v>
      </c>
      <c r="M64" s="822">
        <v>17791.417197742172</v>
      </c>
      <c r="N64" s="485">
        <v>390841853</v>
      </c>
      <c r="O64" s="485">
        <v>21968</v>
      </c>
      <c r="P64" s="822">
        <v>61441.877780799441</v>
      </c>
      <c r="Q64" s="822">
        <v>98316.27268759931</v>
      </c>
      <c r="R64" s="822">
        <v>3845.101555649735</v>
      </c>
      <c r="S64" s="822">
        <v>3288.086214407957</v>
      </c>
      <c r="T64" s="822">
        <v>3288.086214407957</v>
      </c>
      <c r="U64" s="822">
        <v>3288.086214407957</v>
      </c>
      <c r="V64" s="822">
        <v>9864.2586432238713</v>
      </c>
      <c r="W64" s="822">
        <v>6795.3384685782694</v>
      </c>
      <c r="X64" s="822">
        <v>7235.4013051573329</v>
      </c>
      <c r="Y64" s="484">
        <v>46277626.747786298</v>
      </c>
      <c r="Z64" s="484">
        <v>6396</v>
      </c>
      <c r="AA64" s="483" t="s">
        <v>951</v>
      </c>
      <c r="AB64" s="483" t="s">
        <v>952</v>
      </c>
      <c r="AC64" s="483"/>
    </row>
    <row r="65" spans="1:29" ht="18.75" customHeight="1">
      <c r="A65" s="482">
        <v>58</v>
      </c>
      <c r="B65" s="482" t="s">
        <v>840</v>
      </c>
      <c r="C65" s="482" t="s">
        <v>841</v>
      </c>
      <c r="D65" s="482" t="s">
        <v>945</v>
      </c>
      <c r="E65" s="482" t="s">
        <v>946</v>
      </c>
      <c r="F65" s="488" t="s">
        <v>955</v>
      </c>
      <c r="G65" s="488" t="s">
        <v>948</v>
      </c>
      <c r="H65" s="488" t="s">
        <v>823</v>
      </c>
      <c r="I65" s="487" t="s">
        <v>949</v>
      </c>
      <c r="J65" s="487" t="s">
        <v>956</v>
      </c>
      <c r="K65" s="486" t="s">
        <v>936</v>
      </c>
      <c r="L65" s="497">
        <v>2016</v>
      </c>
      <c r="M65" s="822">
        <v>3.8351758779093545</v>
      </c>
      <c r="N65" s="485">
        <v>84251.143685912699</v>
      </c>
      <c r="O65" s="485">
        <v>21968</v>
      </c>
      <c r="P65" s="822">
        <v>-854.08657015297149</v>
      </c>
      <c r="Q65" s="822">
        <v>-1395.6140195788223</v>
      </c>
      <c r="R65" s="822">
        <v>132.09404088456441</v>
      </c>
      <c r="S65" s="822">
        <v>-5.4602621085363587</v>
      </c>
      <c r="T65" s="822">
        <v>-5.4602621085363587</v>
      </c>
      <c r="U65" s="822">
        <v>-5.4602621085363587</v>
      </c>
      <c r="V65" s="822">
        <v>-16.380786325609076</v>
      </c>
      <c r="W65" s="822">
        <v>-11.284475751296048</v>
      </c>
      <c r="X65" s="822">
        <v>193.22635955579318</v>
      </c>
      <c r="Y65" s="484">
        <v>1235875.7957188531</v>
      </c>
      <c r="Z65" s="484">
        <v>6396</v>
      </c>
      <c r="AA65" s="483" t="s">
        <v>951</v>
      </c>
      <c r="AB65" s="483" t="s">
        <v>952</v>
      </c>
      <c r="AC65" s="483"/>
    </row>
    <row r="66" spans="1:29" ht="18.75" customHeight="1">
      <c r="A66" s="482">
        <v>59</v>
      </c>
      <c r="B66" s="482" t="s">
        <v>840</v>
      </c>
      <c r="C66" s="482" t="s">
        <v>841</v>
      </c>
      <c r="D66" s="482" t="s">
        <v>945</v>
      </c>
      <c r="E66" s="482" t="s">
        <v>957</v>
      </c>
      <c r="F66" s="488" t="s">
        <v>947</v>
      </c>
      <c r="G66" s="488" t="s">
        <v>958</v>
      </c>
      <c r="H66" s="488" t="s">
        <v>823</v>
      </c>
      <c r="I66" s="487" t="s">
        <v>949</v>
      </c>
      <c r="J66" s="487" t="s">
        <v>959</v>
      </c>
      <c r="K66" s="486" t="s">
        <v>936</v>
      </c>
      <c r="L66" s="497">
        <v>2016</v>
      </c>
      <c r="M66" s="824">
        <v>3.2393629493648981</v>
      </c>
      <c r="N66" s="485">
        <v>43967.87331172976</v>
      </c>
      <c r="O66" s="485">
        <v>13573</v>
      </c>
      <c r="P66" s="824">
        <v>0</v>
      </c>
      <c r="Q66" s="824">
        <v>16.91622014213597</v>
      </c>
      <c r="R66" s="824">
        <v>1.8624585434977029E-2</v>
      </c>
      <c r="S66" s="822" t="s">
        <v>960</v>
      </c>
      <c r="T66" s="822" t="s">
        <v>960</v>
      </c>
      <c r="U66" s="822" t="s">
        <v>960</v>
      </c>
      <c r="V66" s="822" t="s">
        <v>960</v>
      </c>
      <c r="W66" s="822" t="s">
        <v>960</v>
      </c>
      <c r="X66" s="824">
        <v>0.11933547106168485</v>
      </c>
      <c r="Y66" s="484">
        <v>754.67751899409495</v>
      </c>
      <c r="Z66" s="484">
        <v>6324</v>
      </c>
      <c r="AA66" s="483" t="s">
        <v>961</v>
      </c>
      <c r="AB66" s="483" t="s">
        <v>962</v>
      </c>
      <c r="AC66" s="483"/>
    </row>
    <row r="67" spans="1:29" ht="18.75" customHeight="1">
      <c r="A67" s="482">
        <v>60</v>
      </c>
      <c r="B67" s="482" t="s">
        <v>840</v>
      </c>
      <c r="C67" s="482" t="s">
        <v>841</v>
      </c>
      <c r="D67" s="482" t="s">
        <v>945</v>
      </c>
      <c r="E67" s="482" t="s">
        <v>957</v>
      </c>
      <c r="F67" s="488" t="s">
        <v>953</v>
      </c>
      <c r="G67" s="488" t="s">
        <v>958</v>
      </c>
      <c r="H67" s="488" t="s">
        <v>823</v>
      </c>
      <c r="I67" s="487" t="s">
        <v>949</v>
      </c>
      <c r="J67" s="487" t="s">
        <v>963</v>
      </c>
      <c r="K67" s="486" t="s">
        <v>936</v>
      </c>
      <c r="L67" s="497">
        <v>2016</v>
      </c>
      <c r="M67" s="822">
        <v>26408.666304034865</v>
      </c>
      <c r="N67" s="485">
        <v>358444827.74466521</v>
      </c>
      <c r="O67" s="485">
        <v>13573</v>
      </c>
      <c r="P67" s="822">
        <v>65949.398012764752</v>
      </c>
      <c r="Q67" s="822">
        <v>150255.9347505201</v>
      </c>
      <c r="R67" s="822">
        <v>824.67508692301249</v>
      </c>
      <c r="S67" s="822" t="s">
        <v>960</v>
      </c>
      <c r="T67" s="822" t="s">
        <v>960</v>
      </c>
      <c r="U67" s="822" t="s">
        <v>960</v>
      </c>
      <c r="V67" s="822" t="s">
        <v>960</v>
      </c>
      <c r="W67" s="822" t="s">
        <v>960</v>
      </c>
      <c r="X67" s="822">
        <v>2185.5275346277672</v>
      </c>
      <c r="Y67" s="484">
        <v>13821276.128985999</v>
      </c>
      <c r="Z67" s="484">
        <v>6324</v>
      </c>
      <c r="AA67" s="483" t="s">
        <v>961</v>
      </c>
      <c r="AB67" s="483" t="s">
        <v>962</v>
      </c>
      <c r="AC67" s="483"/>
    </row>
    <row r="68" spans="1:29" ht="18.75" customHeight="1">
      <c r="A68" s="482">
        <v>61</v>
      </c>
      <c r="B68" s="482" t="s">
        <v>840</v>
      </c>
      <c r="C68" s="482" t="s">
        <v>841</v>
      </c>
      <c r="D68" s="482" t="s">
        <v>945</v>
      </c>
      <c r="E68" s="482" t="s">
        <v>957</v>
      </c>
      <c r="F68" s="488" t="s">
        <v>955</v>
      </c>
      <c r="G68" s="488" t="s">
        <v>958</v>
      </c>
      <c r="H68" s="488" t="s">
        <v>823</v>
      </c>
      <c r="I68" s="487" t="s">
        <v>949</v>
      </c>
      <c r="J68" s="487" t="s">
        <v>964</v>
      </c>
      <c r="K68" s="486" t="s">
        <v>936</v>
      </c>
      <c r="L68" s="497">
        <v>2016</v>
      </c>
      <c r="M68" s="822">
        <v>-75.019524055109414</v>
      </c>
      <c r="N68" s="485">
        <v>-1018240</v>
      </c>
      <c r="O68" s="485">
        <v>13573</v>
      </c>
      <c r="P68" s="822">
        <v>-968.65441579763183</v>
      </c>
      <c r="Q68" s="822">
        <v>-2253.965942153563</v>
      </c>
      <c r="R68" s="822">
        <v>52.180663016717212</v>
      </c>
      <c r="S68" s="822" t="s">
        <v>960</v>
      </c>
      <c r="T68" s="822" t="s">
        <v>960</v>
      </c>
      <c r="U68" s="822" t="s">
        <v>960</v>
      </c>
      <c r="V68" s="822" t="s">
        <v>960</v>
      </c>
      <c r="W68" s="822" t="s">
        <v>960</v>
      </c>
      <c r="X68" s="822">
        <v>68.555562551130933</v>
      </c>
      <c r="Y68" s="484">
        <v>433545.37757335202</v>
      </c>
      <c r="Z68" s="484">
        <v>6324</v>
      </c>
      <c r="AA68" s="483" t="s">
        <v>961</v>
      </c>
      <c r="AB68" s="483" t="s">
        <v>962</v>
      </c>
      <c r="AC68" s="483"/>
    </row>
    <row r="69" spans="1:29" ht="18.75" customHeight="1">
      <c r="A69" s="482">
        <v>62</v>
      </c>
      <c r="B69" s="482" t="s">
        <v>840</v>
      </c>
      <c r="C69" s="482" t="s">
        <v>841</v>
      </c>
      <c r="D69" s="482" t="s">
        <v>945</v>
      </c>
      <c r="E69" s="482" t="s">
        <v>965</v>
      </c>
      <c r="F69" s="488" t="s">
        <v>947</v>
      </c>
      <c r="G69" s="488" t="s">
        <v>966</v>
      </c>
      <c r="H69" s="488" t="s">
        <v>823</v>
      </c>
      <c r="I69" s="487" t="s">
        <v>949</v>
      </c>
      <c r="J69" s="487" t="s">
        <v>967</v>
      </c>
      <c r="K69" s="486" t="s">
        <v>936</v>
      </c>
      <c r="L69" s="497">
        <v>2016</v>
      </c>
      <c r="M69" s="822">
        <v>0</v>
      </c>
      <c r="N69" s="485" t="s">
        <v>849</v>
      </c>
      <c r="O69" s="485" t="s">
        <v>849</v>
      </c>
      <c r="P69" s="822" t="s">
        <v>968</v>
      </c>
      <c r="Q69" s="822" t="s">
        <v>968</v>
      </c>
      <c r="R69" s="822" t="s">
        <v>968</v>
      </c>
      <c r="S69" s="822">
        <v>1.47</v>
      </c>
      <c r="T69" s="822">
        <v>1.47</v>
      </c>
      <c r="U69" s="822">
        <v>1.47</v>
      </c>
      <c r="V69" s="822">
        <v>4.41</v>
      </c>
      <c r="W69" s="822">
        <v>2.96</v>
      </c>
      <c r="X69" s="822">
        <v>0</v>
      </c>
      <c r="Y69" s="484" t="s">
        <v>850</v>
      </c>
      <c r="Z69" s="484" t="s">
        <v>850</v>
      </c>
      <c r="AA69" s="483" t="s">
        <v>969</v>
      </c>
      <c r="AB69" s="483" t="s">
        <v>970</v>
      </c>
      <c r="AC69" s="483"/>
    </row>
    <row r="70" spans="1:29" ht="18.75" customHeight="1">
      <c r="A70" s="482">
        <v>63</v>
      </c>
      <c r="B70" s="482" t="s">
        <v>840</v>
      </c>
      <c r="C70" s="482" t="s">
        <v>841</v>
      </c>
      <c r="D70" s="482" t="s">
        <v>945</v>
      </c>
      <c r="E70" s="482" t="s">
        <v>965</v>
      </c>
      <c r="F70" s="488" t="s">
        <v>953</v>
      </c>
      <c r="G70" s="488" t="s">
        <v>966</v>
      </c>
      <c r="H70" s="488" t="s">
        <v>823</v>
      </c>
      <c r="I70" s="487" t="s">
        <v>949</v>
      </c>
      <c r="J70" s="487" t="s">
        <v>971</v>
      </c>
      <c r="K70" s="486" t="s">
        <v>936</v>
      </c>
      <c r="L70" s="497">
        <v>2016</v>
      </c>
      <c r="M70" s="822">
        <v>0</v>
      </c>
      <c r="N70" s="485" t="s">
        <v>849</v>
      </c>
      <c r="O70" s="485" t="s">
        <v>849</v>
      </c>
      <c r="P70" s="822">
        <v>0</v>
      </c>
      <c r="Q70" s="822">
        <v>0</v>
      </c>
      <c r="R70" s="822">
        <v>0</v>
      </c>
      <c r="S70" s="822">
        <v>70.650000000000006</v>
      </c>
      <c r="T70" s="822">
        <v>70.650000000000006</v>
      </c>
      <c r="U70" s="822">
        <v>70.650000000000006</v>
      </c>
      <c r="V70" s="822">
        <v>211.95000000000002</v>
      </c>
      <c r="W70" s="822">
        <v>153.78</v>
      </c>
      <c r="X70" s="822">
        <v>0</v>
      </c>
      <c r="Y70" s="484" t="s">
        <v>850</v>
      </c>
      <c r="Z70" s="484" t="s">
        <v>850</v>
      </c>
      <c r="AA70" s="483" t="s">
        <v>969</v>
      </c>
      <c r="AB70" s="483" t="s">
        <v>970</v>
      </c>
      <c r="AC70" s="483"/>
    </row>
    <row r="71" spans="1:29" ht="18.75" customHeight="1">
      <c r="A71" s="482">
        <v>64</v>
      </c>
      <c r="B71" s="482" t="s">
        <v>840</v>
      </c>
      <c r="C71" s="482" t="s">
        <v>841</v>
      </c>
      <c r="D71" s="482" t="s">
        <v>945</v>
      </c>
      <c r="E71" s="482" t="s">
        <v>965</v>
      </c>
      <c r="F71" s="488" t="s">
        <v>955</v>
      </c>
      <c r="G71" s="488" t="s">
        <v>966</v>
      </c>
      <c r="H71" s="488" t="s">
        <v>823</v>
      </c>
      <c r="I71" s="487" t="s">
        <v>949</v>
      </c>
      <c r="J71" s="487" t="s">
        <v>972</v>
      </c>
      <c r="K71" s="486" t="s">
        <v>936</v>
      </c>
      <c r="L71" s="482">
        <v>2016</v>
      </c>
      <c r="M71" s="821">
        <v>0</v>
      </c>
      <c r="N71" s="485" t="s">
        <v>849</v>
      </c>
      <c r="O71" s="485" t="s">
        <v>849</v>
      </c>
      <c r="P71" s="822">
        <v>0</v>
      </c>
      <c r="Q71" s="822">
        <v>0</v>
      </c>
      <c r="R71" s="822">
        <v>0</v>
      </c>
      <c r="S71" s="822">
        <v>2.06</v>
      </c>
      <c r="T71" s="822">
        <v>2.06</v>
      </c>
      <c r="U71" s="822">
        <v>2.06</v>
      </c>
      <c r="V71" s="822">
        <v>6.18</v>
      </c>
      <c r="W71" s="822">
        <v>4.32</v>
      </c>
      <c r="X71" s="822">
        <v>0</v>
      </c>
      <c r="Y71" s="484" t="s">
        <v>850</v>
      </c>
      <c r="Z71" s="484" t="s">
        <v>850</v>
      </c>
      <c r="AA71" s="483" t="s">
        <v>969</v>
      </c>
      <c r="AB71" s="483" t="s">
        <v>970</v>
      </c>
      <c r="AC71" s="483"/>
    </row>
    <row r="72" spans="1:29" ht="18.75" customHeight="1">
      <c r="A72" s="482">
        <v>65</v>
      </c>
      <c r="B72" s="482" t="s">
        <v>840</v>
      </c>
      <c r="C72" s="482" t="s">
        <v>841</v>
      </c>
      <c r="D72" s="482" t="s">
        <v>945</v>
      </c>
      <c r="E72" s="482" t="s">
        <v>973</v>
      </c>
      <c r="F72" s="488" t="s">
        <v>947</v>
      </c>
      <c r="G72" s="488" t="s">
        <v>974</v>
      </c>
      <c r="H72" s="488" t="s">
        <v>823</v>
      </c>
      <c r="I72" s="487" t="s">
        <v>949</v>
      </c>
      <c r="J72" s="487" t="s">
        <v>975</v>
      </c>
      <c r="K72" s="486" t="s">
        <v>936</v>
      </c>
      <c r="L72" s="482">
        <v>2016</v>
      </c>
      <c r="M72" s="823">
        <v>3.5477427511241526</v>
      </c>
      <c r="N72" s="485">
        <v>47983.220708954163</v>
      </c>
      <c r="O72" s="485">
        <v>13525</v>
      </c>
      <c r="P72" s="824">
        <v>7.5891127354438295</v>
      </c>
      <c r="Q72" s="824">
        <v>3.5473660611335993</v>
      </c>
      <c r="R72" s="824">
        <v>8.1899694272682635E-2</v>
      </c>
      <c r="S72" s="822" t="s">
        <v>960</v>
      </c>
      <c r="T72" s="822" t="s">
        <v>960</v>
      </c>
      <c r="U72" s="822" t="s">
        <v>960</v>
      </c>
      <c r="V72" s="822" t="s">
        <v>960</v>
      </c>
      <c r="W72" s="822" t="s">
        <v>960</v>
      </c>
      <c r="X72" s="824">
        <v>0.11933547106168485</v>
      </c>
      <c r="Y72" s="484">
        <v>754.67751899409495</v>
      </c>
      <c r="Z72" s="484">
        <v>6324</v>
      </c>
      <c r="AA72" s="483" t="s">
        <v>976</v>
      </c>
      <c r="AB72" s="483" t="s">
        <v>977</v>
      </c>
      <c r="AC72" s="483"/>
    </row>
    <row r="73" spans="1:29" ht="18.75" customHeight="1">
      <c r="A73" s="482">
        <v>66</v>
      </c>
      <c r="B73" s="482" t="s">
        <v>840</v>
      </c>
      <c r="C73" s="482" t="s">
        <v>841</v>
      </c>
      <c r="D73" s="482" t="s">
        <v>945</v>
      </c>
      <c r="E73" s="482" t="s">
        <v>973</v>
      </c>
      <c r="F73" s="488" t="s">
        <v>953</v>
      </c>
      <c r="G73" s="488" t="s">
        <v>974</v>
      </c>
      <c r="H73" s="488" t="s">
        <v>823</v>
      </c>
      <c r="I73" s="487" t="s">
        <v>949</v>
      </c>
      <c r="J73" s="487" t="s">
        <v>978</v>
      </c>
      <c r="K73" s="486" t="s">
        <v>936</v>
      </c>
      <c r="L73" s="482">
        <v>2016</v>
      </c>
      <c r="M73" s="821">
        <v>26921.303517263077</v>
      </c>
      <c r="N73" s="485">
        <v>364110630.07098311</v>
      </c>
      <c r="O73" s="485">
        <v>13525</v>
      </c>
      <c r="P73" s="822">
        <v>66208.753183408335</v>
      </c>
      <c r="Q73" s="822">
        <v>26917.323284614697</v>
      </c>
      <c r="R73" s="822">
        <v>761.27707542182577</v>
      </c>
      <c r="S73" s="822" t="s">
        <v>960</v>
      </c>
      <c r="T73" s="822" t="s">
        <v>960</v>
      </c>
      <c r="U73" s="822" t="s">
        <v>960</v>
      </c>
      <c r="V73" s="822" t="s">
        <v>960</v>
      </c>
      <c r="W73" s="822" t="s">
        <v>960</v>
      </c>
      <c r="X73" s="822">
        <v>2185.5275346277672</v>
      </c>
      <c r="Y73" s="484">
        <v>13821276.128985999</v>
      </c>
      <c r="Z73" s="484">
        <v>6324</v>
      </c>
      <c r="AA73" s="483" t="s">
        <v>976</v>
      </c>
      <c r="AB73" s="483" t="s">
        <v>977</v>
      </c>
      <c r="AC73" s="483"/>
    </row>
    <row r="74" spans="1:29" ht="18.75" customHeight="1">
      <c r="A74" s="482">
        <v>67</v>
      </c>
      <c r="B74" s="482" t="s">
        <v>840</v>
      </c>
      <c r="C74" s="482" t="s">
        <v>841</v>
      </c>
      <c r="D74" s="482" t="s">
        <v>945</v>
      </c>
      <c r="E74" s="482" t="s">
        <v>973</v>
      </c>
      <c r="F74" s="488" t="s">
        <v>955</v>
      </c>
      <c r="G74" s="488" t="s">
        <v>974</v>
      </c>
      <c r="H74" s="488" t="s">
        <v>823</v>
      </c>
      <c r="I74" s="487" t="s">
        <v>949</v>
      </c>
      <c r="J74" s="487" t="s">
        <v>979</v>
      </c>
      <c r="K74" s="486" t="s">
        <v>936</v>
      </c>
      <c r="L74" s="482">
        <v>2016</v>
      </c>
      <c r="M74" s="821">
        <v>-44.401914902810184</v>
      </c>
      <c r="N74" s="485">
        <v>-600535.89906050777</v>
      </c>
      <c r="O74" s="485">
        <v>13525</v>
      </c>
      <c r="P74" s="822">
        <v>-964.44774937687782</v>
      </c>
      <c r="Q74" s="822">
        <v>-44.395202118763066</v>
      </c>
      <c r="R74" s="822">
        <v>54.528459728478438</v>
      </c>
      <c r="S74" s="822" t="s">
        <v>960</v>
      </c>
      <c r="T74" s="822" t="s">
        <v>960</v>
      </c>
      <c r="U74" s="822" t="s">
        <v>960</v>
      </c>
      <c r="V74" s="822" t="s">
        <v>960</v>
      </c>
      <c r="W74" s="822" t="s">
        <v>960</v>
      </c>
      <c r="X74" s="822">
        <v>68.555562551130933</v>
      </c>
      <c r="Y74" s="484">
        <v>433545.37757335202</v>
      </c>
      <c r="Z74" s="484">
        <v>6324</v>
      </c>
      <c r="AA74" s="483" t="s">
        <v>976</v>
      </c>
      <c r="AB74" s="483" t="s">
        <v>977</v>
      </c>
      <c r="AC74" s="483"/>
    </row>
    <row r="75" spans="1:29" ht="18.75" customHeight="1">
      <c r="A75" s="482">
        <v>68</v>
      </c>
      <c r="B75" s="482" t="s">
        <v>840</v>
      </c>
      <c r="C75" s="482" t="s">
        <v>841</v>
      </c>
      <c r="D75" s="482" t="s">
        <v>980</v>
      </c>
      <c r="E75" s="482" t="s">
        <v>981</v>
      </c>
      <c r="F75" s="488" t="s">
        <v>982</v>
      </c>
      <c r="G75" s="488" t="s">
        <v>983</v>
      </c>
      <c r="H75" s="488" t="s">
        <v>823</v>
      </c>
      <c r="I75" s="487" t="s">
        <v>984</v>
      </c>
      <c r="J75" s="487" t="s">
        <v>984</v>
      </c>
      <c r="K75" s="486" t="s">
        <v>936</v>
      </c>
      <c r="L75" s="482">
        <v>2016</v>
      </c>
      <c r="M75" s="823">
        <v>2.6745722060229009E-2</v>
      </c>
      <c r="N75" s="485">
        <v>21968</v>
      </c>
      <c r="O75" s="485">
        <v>821365</v>
      </c>
      <c r="P75" s="825">
        <v>3.7552926231167474E-2</v>
      </c>
      <c r="Q75" s="825">
        <v>4.1519488924159326E-2</v>
      </c>
      <c r="R75" s="825">
        <v>7.7566998391272058E-3</v>
      </c>
      <c r="S75" s="822">
        <v>0.7</v>
      </c>
      <c r="T75" s="822">
        <v>0.7</v>
      </c>
      <c r="U75" s="822">
        <v>0.7</v>
      </c>
      <c r="V75" s="822">
        <v>2.0999999999999996</v>
      </c>
      <c r="W75" s="822">
        <v>1.42</v>
      </c>
      <c r="X75" s="825">
        <v>6.4650270942856886E-3</v>
      </c>
      <c r="Y75" s="484">
        <v>6396</v>
      </c>
      <c r="Z75" s="484">
        <v>989323</v>
      </c>
      <c r="AA75" s="483" t="s">
        <v>985</v>
      </c>
      <c r="AB75" s="483" t="s">
        <v>986</v>
      </c>
      <c r="AC75" s="483"/>
    </row>
    <row r="76" spans="1:29" ht="18.75" customHeight="1">
      <c r="A76" s="482">
        <v>69</v>
      </c>
      <c r="B76" s="482" t="s">
        <v>840</v>
      </c>
      <c r="C76" s="482" t="s">
        <v>841</v>
      </c>
      <c r="D76" s="482" t="s">
        <v>980</v>
      </c>
      <c r="E76" s="482" t="s">
        <v>987</v>
      </c>
      <c r="F76" s="488" t="s">
        <v>982</v>
      </c>
      <c r="G76" s="488" t="s">
        <v>988</v>
      </c>
      <c r="H76" s="488" t="s">
        <v>823</v>
      </c>
      <c r="I76" s="487" t="s">
        <v>989</v>
      </c>
      <c r="J76" s="487" t="s">
        <v>989</v>
      </c>
      <c r="K76" s="486" t="s">
        <v>936</v>
      </c>
      <c r="L76" s="482">
        <v>2016</v>
      </c>
      <c r="M76" s="823">
        <v>1.6742897906088707E-2</v>
      </c>
      <c r="N76" s="485">
        <v>399</v>
      </c>
      <c r="O76" s="485">
        <v>23831</v>
      </c>
      <c r="P76" s="825">
        <v>1.8132975151108125E-2</v>
      </c>
      <c r="Q76" s="825">
        <v>4.1752339389870337E-2</v>
      </c>
      <c r="R76" s="825">
        <v>1.3302034428794992E-3</v>
      </c>
      <c r="S76" s="822">
        <v>8.1084387646647351E-3</v>
      </c>
      <c r="T76" s="822">
        <v>8.1084387646647351E-3</v>
      </c>
      <c r="U76" s="822">
        <v>8.1084387646647351E-3</v>
      </c>
      <c r="V76" s="822">
        <v>2.4325316293994204E-2</v>
      </c>
      <c r="W76" s="822">
        <v>1.6757342193826446E-2</v>
      </c>
      <c r="X76" s="825">
        <v>0</v>
      </c>
      <c r="Y76" s="484">
        <v>0</v>
      </c>
      <c r="Z76" s="484">
        <v>25819</v>
      </c>
      <c r="AA76" s="483" t="s">
        <v>990</v>
      </c>
      <c r="AB76" s="483" t="s">
        <v>991</v>
      </c>
      <c r="AC76" s="483"/>
    </row>
    <row r="77" spans="1:29" ht="18.75" customHeight="1">
      <c r="A77" s="482">
        <v>70</v>
      </c>
      <c r="B77" s="482" t="s">
        <v>840</v>
      </c>
      <c r="C77" s="482" t="s">
        <v>841</v>
      </c>
      <c r="D77" s="482" t="s">
        <v>980</v>
      </c>
      <c r="E77" s="482" t="s">
        <v>992</v>
      </c>
      <c r="F77" s="488" t="s">
        <v>982</v>
      </c>
      <c r="G77" s="488" t="s">
        <v>993</v>
      </c>
      <c r="H77" s="488" t="s">
        <v>823</v>
      </c>
      <c r="I77" s="487" t="s">
        <v>994</v>
      </c>
      <c r="J77" s="487" t="s">
        <v>994</v>
      </c>
      <c r="K77" s="486" t="s">
        <v>936</v>
      </c>
      <c r="L77" s="482">
        <v>2016</v>
      </c>
      <c r="M77" s="823">
        <v>1.8295677799607071E-2</v>
      </c>
      <c r="N77" s="485">
        <v>298</v>
      </c>
      <c r="O77" s="485">
        <v>16288</v>
      </c>
      <c r="P77" s="825">
        <v>2.6755852842809364E-2</v>
      </c>
      <c r="Q77" s="825">
        <v>5.9709586069771649E-2</v>
      </c>
      <c r="R77" s="825">
        <v>4.2153438516198964E-4</v>
      </c>
      <c r="S77" s="822">
        <v>8.1084387646647351E-3</v>
      </c>
      <c r="T77" s="822">
        <v>8.1084387646647351E-3</v>
      </c>
      <c r="U77" s="822">
        <v>8.1084387646647351E-3</v>
      </c>
      <c r="V77" s="822">
        <v>2.4325316293994204E-2</v>
      </c>
      <c r="W77" s="822">
        <v>1.6757342193826446E-2</v>
      </c>
      <c r="X77" s="825">
        <v>0</v>
      </c>
      <c r="Y77" s="484">
        <v>0</v>
      </c>
      <c r="Z77" s="484">
        <v>17611</v>
      </c>
      <c r="AA77" s="483" t="s">
        <v>995</v>
      </c>
      <c r="AB77" s="483" t="s">
        <v>996</v>
      </c>
      <c r="AC77" s="483" t="s">
        <v>997</v>
      </c>
    </row>
    <row r="78" spans="1:29" ht="18.75" customHeight="1">
      <c r="A78" s="482">
        <v>71</v>
      </c>
      <c r="B78" s="482" t="s">
        <v>840</v>
      </c>
      <c r="C78" s="482" t="s">
        <v>841</v>
      </c>
      <c r="D78" s="482" t="s">
        <v>998</v>
      </c>
      <c r="E78" s="482" t="s">
        <v>918</v>
      </c>
      <c r="F78" s="488" t="s">
        <v>919</v>
      </c>
      <c r="G78" s="488" t="s">
        <v>920</v>
      </c>
      <c r="H78" s="488" t="s">
        <v>823</v>
      </c>
      <c r="I78" s="487" t="s">
        <v>921</v>
      </c>
      <c r="J78" s="487" t="s">
        <v>919</v>
      </c>
      <c r="K78" s="486" t="s">
        <v>936</v>
      </c>
      <c r="L78" s="482">
        <v>2016</v>
      </c>
      <c r="M78" s="821">
        <v>254.14889648737142</v>
      </c>
      <c r="N78" s="485">
        <v>24856865.894483704</v>
      </c>
      <c r="O78" s="485">
        <v>97804.343194222107</v>
      </c>
      <c r="P78" s="822">
        <v>185.09887405791844</v>
      </c>
      <c r="Q78" s="822">
        <v>119.32561930251238</v>
      </c>
      <c r="R78" s="822">
        <v>962.76142935991925</v>
      </c>
      <c r="S78" s="822">
        <v>233.49104225851681</v>
      </c>
      <c r="T78" s="822">
        <v>233.49104225851681</v>
      </c>
      <c r="U78" s="822">
        <v>233.49104225851681</v>
      </c>
      <c r="V78" s="822">
        <v>700.47312677555044</v>
      </c>
      <c r="W78" s="822">
        <v>464.64717409444847</v>
      </c>
      <c r="X78" s="822">
        <v>791.68698077758927</v>
      </c>
      <c r="Y78" s="484">
        <v>4906988.3064535465</v>
      </c>
      <c r="Z78" s="484">
        <v>6198.1419747915243</v>
      </c>
      <c r="AA78" s="483" t="s">
        <v>999</v>
      </c>
      <c r="AB78" s="483" t="s">
        <v>1000</v>
      </c>
      <c r="AC78" s="483"/>
    </row>
    <row r="79" spans="1:29" ht="18.75" customHeight="1">
      <c r="A79" s="482">
        <v>72</v>
      </c>
      <c r="B79" s="482" t="s">
        <v>840</v>
      </c>
      <c r="C79" s="482" t="s">
        <v>841</v>
      </c>
      <c r="D79" s="482" t="s">
        <v>998</v>
      </c>
      <c r="E79" s="482" t="s">
        <v>918</v>
      </c>
      <c r="F79" s="488" t="s">
        <v>924</v>
      </c>
      <c r="G79" s="488" t="s">
        <v>920</v>
      </c>
      <c r="H79" s="488" t="s">
        <v>823</v>
      </c>
      <c r="I79" s="487" t="s">
        <v>921</v>
      </c>
      <c r="J79" s="487" t="s">
        <v>924</v>
      </c>
      <c r="K79" s="486" t="s">
        <v>936</v>
      </c>
      <c r="L79" s="482">
        <v>2016</v>
      </c>
      <c r="M79" s="823">
        <v>5.8585796986478963E-2</v>
      </c>
      <c r="N79" s="485">
        <v>24856865.894483704</v>
      </c>
      <c r="O79" s="485">
        <v>424281432.92512399</v>
      </c>
      <c r="P79" s="824">
        <v>2.2660190848293814E-2</v>
      </c>
      <c r="Q79" s="824">
        <v>1.6505784312419156E-2</v>
      </c>
      <c r="R79" s="824">
        <v>0.19222505797688974</v>
      </c>
      <c r="S79" s="822">
        <v>5.1659215319599487E-2</v>
      </c>
      <c r="T79" s="822">
        <v>5.1659215319599487E-2</v>
      </c>
      <c r="U79" s="822">
        <v>5.1659215319599487E-2</v>
      </c>
      <c r="V79" s="822">
        <v>0.15497764595879845</v>
      </c>
      <c r="W79" s="822">
        <v>0.10280183848600298</v>
      </c>
      <c r="X79" s="824">
        <v>0.10603370681034921</v>
      </c>
      <c r="Y79" s="484">
        <v>4906988.3064535465</v>
      </c>
      <c r="Z79" s="484">
        <v>46277626.747786298</v>
      </c>
      <c r="AA79" s="483" t="s">
        <v>1001</v>
      </c>
      <c r="AB79" s="483" t="s">
        <v>1000</v>
      </c>
      <c r="AC79" s="483"/>
    </row>
    <row r="80" spans="1:29" ht="18.75" customHeight="1">
      <c r="A80" s="482">
        <v>73</v>
      </c>
      <c r="B80" s="482" t="s">
        <v>840</v>
      </c>
      <c r="C80" s="482" t="s">
        <v>841</v>
      </c>
      <c r="D80" s="482" t="s">
        <v>998</v>
      </c>
      <c r="E80" s="482" t="s">
        <v>918</v>
      </c>
      <c r="F80" s="488" t="s">
        <v>926</v>
      </c>
      <c r="G80" s="488" t="s">
        <v>920</v>
      </c>
      <c r="H80" s="488" t="s">
        <v>823</v>
      </c>
      <c r="I80" s="487" t="s">
        <v>921</v>
      </c>
      <c r="J80" s="487" t="s">
        <v>926</v>
      </c>
      <c r="K80" s="486" t="s">
        <v>936</v>
      </c>
      <c r="L80" s="482">
        <v>2016</v>
      </c>
      <c r="M80" s="823">
        <v>0.90336078837294476</v>
      </c>
      <c r="N80" s="485">
        <v>407456.89151629503</v>
      </c>
      <c r="O80" s="485">
        <v>451045.580858309</v>
      </c>
      <c r="P80" s="824">
        <v>0.19256602471479006</v>
      </c>
      <c r="Q80" s="824">
        <v>0.15518995573662073</v>
      </c>
      <c r="R80" s="824">
        <v>2.2174402850636699</v>
      </c>
      <c r="S80" s="822">
        <v>0.13266795330321654</v>
      </c>
      <c r="T80" s="822">
        <v>0.13266795330321654</v>
      </c>
      <c r="U80" s="822">
        <v>0.13266795330321654</v>
      </c>
      <c r="V80" s="822">
        <v>0.39800385990964959</v>
      </c>
      <c r="W80" s="822">
        <v>0.26400922707340091</v>
      </c>
      <c r="X80" s="824">
        <v>1.0162588104301145</v>
      </c>
      <c r="Y80" s="484">
        <v>1255969.6659966127</v>
      </c>
      <c r="Z80" s="484">
        <v>1235875.7957188531</v>
      </c>
      <c r="AA80" s="483" t="s">
        <v>1002</v>
      </c>
      <c r="AB80" s="483" t="s">
        <v>1000</v>
      </c>
      <c r="AC80" s="483"/>
    </row>
    <row r="81" spans="1:29" ht="18.75" customHeight="1">
      <c r="A81" s="482">
        <v>74</v>
      </c>
      <c r="B81" s="482" t="s">
        <v>840</v>
      </c>
      <c r="C81" s="482" t="s">
        <v>841</v>
      </c>
      <c r="D81" s="482" t="s">
        <v>998</v>
      </c>
      <c r="E81" s="482" t="s">
        <v>918</v>
      </c>
      <c r="F81" s="488" t="s">
        <v>928</v>
      </c>
      <c r="G81" s="488" t="s">
        <v>920</v>
      </c>
      <c r="H81" s="488" t="s">
        <v>823</v>
      </c>
      <c r="I81" s="487" t="s">
        <v>921</v>
      </c>
      <c r="J81" s="487" t="s">
        <v>928</v>
      </c>
      <c r="K81" s="486" t="s">
        <v>936</v>
      </c>
      <c r="L81" s="482">
        <v>2016</v>
      </c>
      <c r="M81" s="821">
        <v>384.07231652920501</v>
      </c>
      <c r="N81" s="485">
        <v>37563940.657222301</v>
      </c>
      <c r="O81" s="485">
        <v>97804.343194222107</v>
      </c>
      <c r="P81" s="822">
        <v>413.22048092535744</v>
      </c>
      <c r="Q81" s="822">
        <v>276.57103073558193</v>
      </c>
      <c r="R81" s="822">
        <v>1078.0793842289152</v>
      </c>
      <c r="S81" s="822">
        <v>357.02014108757282</v>
      </c>
      <c r="T81" s="822">
        <v>357.02014108757282</v>
      </c>
      <c r="U81" s="822">
        <v>357.02014108757282</v>
      </c>
      <c r="V81" s="822">
        <v>1071.0604232627184</v>
      </c>
      <c r="W81" s="822">
        <v>710.47008076426994</v>
      </c>
      <c r="X81" s="822">
        <v>839.00673256190248</v>
      </c>
      <c r="Y81" s="484">
        <v>5200282.8462246144</v>
      </c>
      <c r="Z81" s="484">
        <v>6198.1419747915243</v>
      </c>
      <c r="AA81" s="483" t="s">
        <v>1003</v>
      </c>
      <c r="AB81" s="483" t="s">
        <v>1000</v>
      </c>
      <c r="AC81" s="483"/>
    </row>
    <row r="82" spans="1:29" ht="18.75" customHeight="1">
      <c r="A82" s="482">
        <v>75</v>
      </c>
      <c r="B82" s="482" t="s">
        <v>840</v>
      </c>
      <c r="C82" s="482" t="s">
        <v>841</v>
      </c>
      <c r="D82" s="482" t="s">
        <v>998</v>
      </c>
      <c r="E82" s="482" t="s">
        <v>918</v>
      </c>
      <c r="F82" s="488" t="s">
        <v>930</v>
      </c>
      <c r="G82" s="488" t="s">
        <v>920</v>
      </c>
      <c r="H82" s="488" t="s">
        <v>823</v>
      </c>
      <c r="I82" s="487" t="s">
        <v>921</v>
      </c>
      <c r="J82" s="487" t="s">
        <v>930</v>
      </c>
      <c r="K82" s="486" t="s">
        <v>936</v>
      </c>
      <c r="L82" s="482">
        <v>2016</v>
      </c>
      <c r="M82" s="823">
        <v>8.8535433658374227E-2</v>
      </c>
      <c r="N82" s="485">
        <v>37563940.657222301</v>
      </c>
      <c r="O82" s="485">
        <v>424281432.92512399</v>
      </c>
      <c r="P82" s="824">
        <v>5.0587314525005783E-2</v>
      </c>
      <c r="Q82" s="824">
        <v>3.8256845487738847E-2</v>
      </c>
      <c r="R82" s="824">
        <v>0.21524945414033653</v>
      </c>
      <c r="S82" s="822">
        <v>7.8989669854043293E-2</v>
      </c>
      <c r="T82" s="822">
        <v>7.8989669854043293E-2</v>
      </c>
      <c r="U82" s="822">
        <v>7.8989669854043293E-2</v>
      </c>
      <c r="V82" s="822">
        <v>0.23696900956212988</v>
      </c>
      <c r="W82" s="822">
        <v>0.15718944300954615</v>
      </c>
      <c r="X82" s="824">
        <v>0.11237142463173895</v>
      </c>
      <c r="Y82" s="484">
        <v>5200282.8462246144</v>
      </c>
      <c r="Z82" s="484">
        <v>46277626.747786298</v>
      </c>
      <c r="AA82" s="483" t="s">
        <v>1004</v>
      </c>
      <c r="AB82" s="483" t="s">
        <v>1000</v>
      </c>
      <c r="AC82" s="483"/>
    </row>
    <row r="83" spans="1:29" ht="18.75" customHeight="1">
      <c r="A83" s="482">
        <v>76</v>
      </c>
      <c r="B83" s="482" t="s">
        <v>840</v>
      </c>
      <c r="C83" s="482" t="s">
        <v>841</v>
      </c>
      <c r="D83" s="482" t="s">
        <v>998</v>
      </c>
      <c r="E83" s="482" t="s">
        <v>918</v>
      </c>
      <c r="F83" s="488" t="s">
        <v>932</v>
      </c>
      <c r="G83" s="488" t="s">
        <v>920</v>
      </c>
      <c r="H83" s="488" t="s">
        <v>823</v>
      </c>
      <c r="I83" s="487" t="s">
        <v>921</v>
      </c>
      <c r="J83" s="487" t="s">
        <v>932</v>
      </c>
      <c r="K83" s="486" t="s">
        <v>936</v>
      </c>
      <c r="L83" s="482">
        <v>2016</v>
      </c>
      <c r="M83" s="823">
        <v>1.3651677243040317</v>
      </c>
      <c r="N83" s="485">
        <v>615752.86917772784</v>
      </c>
      <c r="O83" s="485">
        <v>451045.580858309</v>
      </c>
      <c r="P83" s="824">
        <v>0.42989038019556641</v>
      </c>
      <c r="Q83" s="824">
        <v>0.35969682176192008</v>
      </c>
      <c r="R83" s="824">
        <v>2.4830415762243181</v>
      </c>
      <c r="S83" s="822">
        <v>0.20285631066596607</v>
      </c>
      <c r="T83" s="822">
        <v>0.20285631066596607</v>
      </c>
      <c r="U83" s="822">
        <v>0.20285631066596607</v>
      </c>
      <c r="V83" s="822">
        <v>0.60856893199789819</v>
      </c>
      <c r="W83" s="822">
        <v>0.40368405822527248</v>
      </c>
      <c r="X83" s="824">
        <v>1.0770013966110084</v>
      </c>
      <c r="Y83" s="484">
        <v>1331039.9580269461</v>
      </c>
      <c r="Z83" s="484">
        <v>1235875.7957188531</v>
      </c>
      <c r="AA83" s="483" t="s">
        <v>1005</v>
      </c>
      <c r="AB83" s="483" t="s">
        <v>1000</v>
      </c>
      <c r="AC83" s="483"/>
    </row>
    <row r="84" spans="1:29" ht="18.75" customHeight="1">
      <c r="A84" s="482">
        <v>77</v>
      </c>
      <c r="B84" s="482" t="s">
        <v>840</v>
      </c>
      <c r="C84" s="482" t="s">
        <v>841</v>
      </c>
      <c r="D84" s="482" t="s">
        <v>1006</v>
      </c>
      <c r="E84" s="482" t="s">
        <v>1007</v>
      </c>
      <c r="F84" s="488" t="s">
        <v>1008</v>
      </c>
      <c r="G84" s="488" t="s">
        <v>1009</v>
      </c>
      <c r="H84" s="488" t="s">
        <v>1010</v>
      </c>
      <c r="I84" s="487" t="s">
        <v>1011</v>
      </c>
      <c r="J84" s="487" t="s">
        <v>1012</v>
      </c>
      <c r="K84" s="486" t="s">
        <v>936</v>
      </c>
      <c r="L84" s="482" t="s">
        <v>1013</v>
      </c>
      <c r="M84" s="821">
        <v>0</v>
      </c>
      <c r="N84" s="485" t="s">
        <v>849</v>
      </c>
      <c r="O84" s="485" t="s">
        <v>849</v>
      </c>
      <c r="P84" s="822">
        <v>19533.959284520995</v>
      </c>
      <c r="Q84" s="822">
        <v>18683.521073355674</v>
      </c>
      <c r="R84" s="822">
        <v>36845.376452039825</v>
      </c>
      <c r="S84" s="822" t="s">
        <v>1013</v>
      </c>
      <c r="T84" s="822" t="s">
        <v>1013</v>
      </c>
      <c r="U84" s="822" t="s">
        <v>1013</v>
      </c>
      <c r="V84" s="822" t="e">
        <v>#VALUE!</v>
      </c>
      <c r="W84" s="822" t="e">
        <v>#VALUE!</v>
      </c>
      <c r="X84" s="822">
        <v>37390.980254976144</v>
      </c>
      <c r="Y84" s="484" t="s">
        <v>850</v>
      </c>
      <c r="Z84" s="484" t="s">
        <v>850</v>
      </c>
      <c r="AA84" s="483" t="s">
        <v>1014</v>
      </c>
      <c r="AB84" s="483" t="s">
        <v>1015</v>
      </c>
      <c r="AC84" s="483"/>
    </row>
    <row r="85" spans="1:29" ht="18.75" customHeight="1">
      <c r="A85" s="482">
        <v>78</v>
      </c>
      <c r="B85" s="482" t="s">
        <v>840</v>
      </c>
      <c r="C85" s="482" t="s">
        <v>841</v>
      </c>
      <c r="D85" s="482" t="s">
        <v>1016</v>
      </c>
      <c r="E85" s="482" t="s">
        <v>1017</v>
      </c>
      <c r="F85" s="488" t="s">
        <v>855</v>
      </c>
      <c r="G85" s="488" t="s">
        <v>856</v>
      </c>
      <c r="H85" s="488" t="s">
        <v>823</v>
      </c>
      <c r="I85" s="487" t="s">
        <v>1018</v>
      </c>
      <c r="J85" s="487" t="s">
        <v>1019</v>
      </c>
      <c r="K85" s="486" t="s">
        <v>1020</v>
      </c>
      <c r="L85" s="482">
        <v>2016</v>
      </c>
      <c r="M85" s="821">
        <v>929.27079517745756</v>
      </c>
      <c r="N85" s="485" t="s">
        <v>849</v>
      </c>
      <c r="O85" s="485" t="s">
        <v>849</v>
      </c>
      <c r="P85" s="822">
        <v>491.41787051347353</v>
      </c>
      <c r="Q85" s="822">
        <v>219.03197422503709</v>
      </c>
      <c r="R85" s="822">
        <v>472.46451493200942</v>
      </c>
      <c r="S85" s="822">
        <v>2045.6073286677167</v>
      </c>
      <c r="T85" s="822">
        <v>2045.6073286677167</v>
      </c>
      <c r="U85" s="822">
        <v>2045.6073286677167</v>
      </c>
      <c r="V85" s="822">
        <v>6136.8219860031504</v>
      </c>
      <c r="W85" s="822">
        <v>4278.0271282258254</v>
      </c>
      <c r="X85" s="822">
        <v>2846.1503726502024</v>
      </c>
      <c r="Y85" s="484" t="s">
        <v>850</v>
      </c>
      <c r="Z85" s="484" t="s">
        <v>850</v>
      </c>
      <c r="AA85" s="483" t="s">
        <v>937</v>
      </c>
      <c r="AB85" s="483" t="s">
        <v>1021</v>
      </c>
      <c r="AC85" s="496"/>
    </row>
    <row r="86" spans="1:29" ht="18.75" customHeight="1">
      <c r="A86" s="482">
        <v>79</v>
      </c>
      <c r="B86" s="482" t="s">
        <v>840</v>
      </c>
      <c r="C86" s="482" t="s">
        <v>841</v>
      </c>
      <c r="D86" s="482" t="s">
        <v>1016</v>
      </c>
      <c r="E86" s="482" t="s">
        <v>1017</v>
      </c>
      <c r="F86" s="488" t="s">
        <v>860</v>
      </c>
      <c r="G86" s="488" t="s">
        <v>856</v>
      </c>
      <c r="H86" s="488" t="s">
        <v>823</v>
      </c>
      <c r="I86" s="487" t="s">
        <v>1018</v>
      </c>
      <c r="J86" s="487" t="s">
        <v>1022</v>
      </c>
      <c r="K86" s="486" t="s">
        <v>1020</v>
      </c>
      <c r="L86" s="482">
        <v>2016</v>
      </c>
      <c r="M86" s="821">
        <v>740.14404512616363</v>
      </c>
      <c r="N86" s="485" t="s">
        <v>849</v>
      </c>
      <c r="O86" s="485" t="s">
        <v>849</v>
      </c>
      <c r="P86" s="822">
        <v>318.91910754790689</v>
      </c>
      <c r="Q86" s="822">
        <v>142.14357720803355</v>
      </c>
      <c r="R86" s="822">
        <v>375.30491883338573</v>
      </c>
      <c r="S86" s="822">
        <v>1879.2156065807903</v>
      </c>
      <c r="T86" s="822">
        <v>1879.2156065807903</v>
      </c>
      <c r="U86" s="822">
        <v>1879.2156065807903</v>
      </c>
      <c r="V86" s="822">
        <v>5637.646819742371</v>
      </c>
      <c r="W86" s="822">
        <v>3939.3452955908119</v>
      </c>
      <c r="X86" s="822">
        <v>2834.2529214697938</v>
      </c>
      <c r="Y86" s="484" t="s">
        <v>850</v>
      </c>
      <c r="Z86" s="484" t="s">
        <v>850</v>
      </c>
      <c r="AA86" s="483" t="s">
        <v>937</v>
      </c>
      <c r="AB86" s="483" t="s">
        <v>1021</v>
      </c>
      <c r="AC86" s="483"/>
    </row>
    <row r="87" spans="1:29" ht="18.75" customHeight="1">
      <c r="A87" s="482">
        <v>80</v>
      </c>
      <c r="B87" s="482" t="s">
        <v>840</v>
      </c>
      <c r="C87" s="482" t="s">
        <v>841</v>
      </c>
      <c r="D87" s="482" t="s">
        <v>1016</v>
      </c>
      <c r="E87" s="482" t="s">
        <v>1017</v>
      </c>
      <c r="F87" s="488" t="s">
        <v>861</v>
      </c>
      <c r="G87" s="488" t="s">
        <v>856</v>
      </c>
      <c r="H87" s="488" t="s">
        <v>823</v>
      </c>
      <c r="I87" s="487" t="s">
        <v>1018</v>
      </c>
      <c r="J87" s="487" t="s">
        <v>1023</v>
      </c>
      <c r="K87" s="486" t="s">
        <v>1020</v>
      </c>
      <c r="L87" s="482">
        <v>2016</v>
      </c>
      <c r="M87" s="821">
        <v>3515134.8480861313</v>
      </c>
      <c r="N87" s="485" t="s">
        <v>849</v>
      </c>
      <c r="O87" s="485" t="s">
        <v>849</v>
      </c>
      <c r="P87" s="822">
        <v>1927660.3566466852</v>
      </c>
      <c r="Q87" s="822">
        <v>1278348.796947879</v>
      </c>
      <c r="R87" s="822">
        <v>2351367.3470587926</v>
      </c>
      <c r="S87" s="822">
        <v>4163975.6682137055</v>
      </c>
      <c r="T87" s="822">
        <v>4163975.6682137055</v>
      </c>
      <c r="U87" s="822">
        <v>4163975.6682137055</v>
      </c>
      <c r="V87" s="822">
        <v>12491927.004641116</v>
      </c>
      <c r="W87" s="822">
        <v>8605499.4289531801</v>
      </c>
      <c r="X87" s="822">
        <v>15494532.942354519</v>
      </c>
      <c r="Y87" s="484" t="s">
        <v>850</v>
      </c>
      <c r="Z87" s="484" t="s">
        <v>850</v>
      </c>
      <c r="AA87" s="483" t="s">
        <v>937</v>
      </c>
      <c r="AB87" s="483" t="s">
        <v>1021</v>
      </c>
      <c r="AC87" s="483"/>
    </row>
    <row r="88" spans="1:29" ht="18.75" customHeight="1">
      <c r="A88" s="482">
        <v>81</v>
      </c>
      <c r="B88" s="482" t="s">
        <v>840</v>
      </c>
      <c r="C88" s="482" t="s">
        <v>841</v>
      </c>
      <c r="D88" s="482" t="s">
        <v>1016</v>
      </c>
      <c r="E88" s="482" t="s">
        <v>1017</v>
      </c>
      <c r="F88" s="488" t="s">
        <v>862</v>
      </c>
      <c r="G88" s="488" t="s">
        <v>856</v>
      </c>
      <c r="H88" s="488" t="s">
        <v>823</v>
      </c>
      <c r="I88" s="487" t="s">
        <v>1018</v>
      </c>
      <c r="J88" s="487" t="s">
        <v>1024</v>
      </c>
      <c r="K88" s="486" t="s">
        <v>1020</v>
      </c>
      <c r="L88" s="482">
        <v>2016</v>
      </c>
      <c r="M88" s="821">
        <v>2625359.8568609315</v>
      </c>
      <c r="N88" s="485" t="s">
        <v>849</v>
      </c>
      <c r="O88" s="485" t="s">
        <v>849</v>
      </c>
      <c r="P88" s="822">
        <v>1313895.7263670263</v>
      </c>
      <c r="Q88" s="822">
        <v>825918.07880019047</v>
      </c>
      <c r="R88" s="822">
        <v>1668325.764766549</v>
      </c>
      <c r="S88" s="822">
        <v>3152613.0685632708</v>
      </c>
      <c r="T88" s="822">
        <v>3152613.0685632708</v>
      </c>
      <c r="U88" s="822">
        <v>3152613.0685632708</v>
      </c>
      <c r="V88" s="822">
        <v>9457839.2056898121</v>
      </c>
      <c r="W88" s="822">
        <v>6519380.6454094453</v>
      </c>
      <c r="X88" s="822">
        <v>15890094.776891826</v>
      </c>
      <c r="Y88" s="484" t="s">
        <v>850</v>
      </c>
      <c r="Z88" s="484" t="s">
        <v>850</v>
      </c>
      <c r="AA88" s="483" t="s">
        <v>937</v>
      </c>
      <c r="AB88" s="483" t="s">
        <v>1021</v>
      </c>
      <c r="AC88" s="483"/>
    </row>
    <row r="89" spans="1:29" ht="18.75" customHeight="1">
      <c r="A89" s="482">
        <v>82</v>
      </c>
      <c r="B89" s="482" t="s">
        <v>840</v>
      </c>
      <c r="C89" s="482" t="s">
        <v>841</v>
      </c>
      <c r="D89" s="482" t="s">
        <v>1016</v>
      </c>
      <c r="E89" s="482" t="s">
        <v>1017</v>
      </c>
      <c r="F89" s="488" t="s">
        <v>863</v>
      </c>
      <c r="G89" s="488" t="s">
        <v>856</v>
      </c>
      <c r="H89" s="488" t="s">
        <v>823</v>
      </c>
      <c r="I89" s="487" t="s">
        <v>1018</v>
      </c>
      <c r="J89" s="487" t="s">
        <v>1025</v>
      </c>
      <c r="K89" s="486" t="s">
        <v>1020</v>
      </c>
      <c r="L89" s="482">
        <v>2016</v>
      </c>
      <c r="M89" s="821">
        <v>40721.875985925755</v>
      </c>
      <c r="N89" s="485" t="s">
        <v>849</v>
      </c>
      <c r="O89" s="485" t="s">
        <v>849</v>
      </c>
      <c r="P89" s="822">
        <v>36224.955523545803</v>
      </c>
      <c r="Q89" s="822">
        <v>10484.676605899693</v>
      </c>
      <c r="R89" s="822">
        <v>24608.467718135285</v>
      </c>
      <c r="S89" s="822">
        <v>50326.729533214566</v>
      </c>
      <c r="T89" s="822">
        <v>50326.729533214566</v>
      </c>
      <c r="U89" s="822">
        <v>50326.729533214566</v>
      </c>
      <c r="V89" s="822">
        <v>150980.1885996437</v>
      </c>
      <c r="W89" s="822">
        <v>108814.75295155354</v>
      </c>
      <c r="X89" s="822">
        <v>374173.23724446661</v>
      </c>
      <c r="Y89" s="484" t="s">
        <v>850</v>
      </c>
      <c r="Z89" s="484" t="s">
        <v>850</v>
      </c>
      <c r="AA89" s="483" t="s">
        <v>937</v>
      </c>
      <c r="AB89" s="483" t="s">
        <v>1021</v>
      </c>
      <c r="AC89" s="483"/>
    </row>
    <row r="90" spans="1:29" ht="18.75" customHeight="1">
      <c r="A90" s="482">
        <v>83</v>
      </c>
      <c r="B90" s="482" t="s">
        <v>840</v>
      </c>
      <c r="C90" s="482" t="s">
        <v>841</v>
      </c>
      <c r="D90" s="482" t="s">
        <v>1016</v>
      </c>
      <c r="E90" s="482" t="s">
        <v>1017</v>
      </c>
      <c r="F90" s="488" t="s">
        <v>864</v>
      </c>
      <c r="G90" s="488" t="s">
        <v>856</v>
      </c>
      <c r="H90" s="488" t="s">
        <v>823</v>
      </c>
      <c r="I90" s="487" t="s">
        <v>1018</v>
      </c>
      <c r="J90" s="487" t="s">
        <v>1026</v>
      </c>
      <c r="K90" s="486" t="s">
        <v>1020</v>
      </c>
      <c r="L90" s="482">
        <v>2016</v>
      </c>
      <c r="M90" s="821">
        <v>25268.224979089129</v>
      </c>
      <c r="N90" s="485" t="s">
        <v>849</v>
      </c>
      <c r="O90" s="485" t="s">
        <v>849</v>
      </c>
      <c r="P90" s="822">
        <v>24024.130264612726</v>
      </c>
      <c r="Q90" s="822">
        <v>5865.7814489256234</v>
      </c>
      <c r="R90" s="822">
        <v>13695.783272898685</v>
      </c>
      <c r="S90" s="822">
        <v>39616.648223838019</v>
      </c>
      <c r="T90" s="822">
        <v>39616.648223838019</v>
      </c>
      <c r="U90" s="822">
        <v>39616.648223838019</v>
      </c>
      <c r="V90" s="822">
        <v>118849.94467151407</v>
      </c>
      <c r="W90" s="822">
        <v>84029.650585349285</v>
      </c>
      <c r="X90" s="822">
        <v>387621.69002220535</v>
      </c>
      <c r="Y90" s="484" t="s">
        <v>850</v>
      </c>
      <c r="Z90" s="484" t="s">
        <v>850</v>
      </c>
      <c r="AA90" s="483" t="s">
        <v>937</v>
      </c>
      <c r="AB90" s="483" t="s">
        <v>1021</v>
      </c>
      <c r="AC90" s="483"/>
    </row>
    <row r="91" spans="1:29" ht="18.75" customHeight="1">
      <c r="A91" s="482">
        <v>84</v>
      </c>
      <c r="B91" s="482" t="s">
        <v>840</v>
      </c>
      <c r="C91" s="482" t="s">
        <v>841</v>
      </c>
      <c r="D91" s="482" t="s">
        <v>1016</v>
      </c>
      <c r="E91" s="482" t="s">
        <v>1017</v>
      </c>
      <c r="F91" s="488" t="s">
        <v>865</v>
      </c>
      <c r="G91" s="488" t="s">
        <v>856</v>
      </c>
      <c r="H91" s="488" t="s">
        <v>823</v>
      </c>
      <c r="I91" s="487" t="s">
        <v>1018</v>
      </c>
      <c r="J91" s="487" t="s">
        <v>1027</v>
      </c>
      <c r="K91" s="486" t="s">
        <v>1020</v>
      </c>
      <c r="L91" s="482">
        <v>2016</v>
      </c>
      <c r="M91" s="821">
        <v>12212.805663345569</v>
      </c>
      <c r="N91" s="485" t="s">
        <v>849</v>
      </c>
      <c r="O91" s="485" t="s">
        <v>849</v>
      </c>
      <c r="P91" s="822">
        <v>6857.0031069133192</v>
      </c>
      <c r="Q91" s="822">
        <v>2944.1001747175792</v>
      </c>
      <c r="R91" s="822">
        <v>1509.0301823954469</v>
      </c>
      <c r="S91" s="822">
        <v>7306.4063528787756</v>
      </c>
      <c r="T91" s="822">
        <v>7306.4063528787756</v>
      </c>
      <c r="U91" s="822">
        <v>7306.4063528787756</v>
      </c>
      <c r="V91" s="822">
        <v>21919.219058636329</v>
      </c>
      <c r="W91" s="822">
        <v>15280.060913652613</v>
      </c>
      <c r="X91" s="822">
        <v>4054.2623407428978</v>
      </c>
      <c r="Y91" s="484" t="s">
        <v>850</v>
      </c>
      <c r="Z91" s="484" t="s">
        <v>850</v>
      </c>
      <c r="AA91" s="483" t="s">
        <v>1028</v>
      </c>
      <c r="AB91" s="483" t="s">
        <v>1021</v>
      </c>
      <c r="AC91" s="483"/>
    </row>
    <row r="92" spans="1:29" ht="18.75" customHeight="1">
      <c r="A92" s="482">
        <v>85</v>
      </c>
      <c r="B92" s="482" t="s">
        <v>840</v>
      </c>
      <c r="C92" s="482" t="s">
        <v>841</v>
      </c>
      <c r="D92" s="482" t="s">
        <v>1016</v>
      </c>
      <c r="E92" s="482" t="s">
        <v>1017</v>
      </c>
      <c r="F92" s="488" t="s">
        <v>868</v>
      </c>
      <c r="G92" s="488" t="s">
        <v>856</v>
      </c>
      <c r="H92" s="488" t="s">
        <v>823</v>
      </c>
      <c r="I92" s="487" t="s">
        <v>1018</v>
      </c>
      <c r="J92" s="487" t="s">
        <v>1029</v>
      </c>
      <c r="K92" s="486" t="s">
        <v>1020</v>
      </c>
      <c r="L92" s="482">
        <v>2016</v>
      </c>
      <c r="M92" s="821">
        <v>9561.106466467374</v>
      </c>
      <c r="N92" s="485" t="s">
        <v>849</v>
      </c>
      <c r="O92" s="485" t="s">
        <v>849</v>
      </c>
      <c r="P92" s="822">
        <v>4339.8669662691809</v>
      </c>
      <c r="Q92" s="822">
        <v>1803.5670695796587</v>
      </c>
      <c r="R92" s="822">
        <v>1186.4867226503263</v>
      </c>
      <c r="S92" s="822">
        <v>5396.1399023338818</v>
      </c>
      <c r="T92" s="822">
        <v>5396.1399023338818</v>
      </c>
      <c r="U92" s="822">
        <v>5396.1399023338818</v>
      </c>
      <c r="V92" s="822">
        <v>16188.419707001645</v>
      </c>
      <c r="W92" s="822">
        <v>11311.771924503202</v>
      </c>
      <c r="X92" s="822">
        <v>3637.1866576251391</v>
      </c>
      <c r="Y92" s="484" t="s">
        <v>850</v>
      </c>
      <c r="Z92" s="484" t="s">
        <v>850</v>
      </c>
      <c r="AA92" s="483" t="s">
        <v>1028</v>
      </c>
      <c r="AB92" s="483" t="s">
        <v>1021</v>
      </c>
      <c r="AC92" s="483"/>
    </row>
    <row r="93" spans="1:29" ht="18.75" customHeight="1">
      <c r="A93" s="482">
        <v>86</v>
      </c>
      <c r="B93" s="482" t="s">
        <v>840</v>
      </c>
      <c r="C93" s="482" t="s">
        <v>841</v>
      </c>
      <c r="D93" s="482" t="s">
        <v>1016</v>
      </c>
      <c r="E93" s="482" t="s">
        <v>1017</v>
      </c>
      <c r="F93" s="488" t="s">
        <v>869</v>
      </c>
      <c r="G93" s="488" t="s">
        <v>856</v>
      </c>
      <c r="H93" s="488" t="s">
        <v>823</v>
      </c>
      <c r="I93" s="487" t="s">
        <v>1018</v>
      </c>
      <c r="J93" s="487" t="s">
        <v>1030</v>
      </c>
      <c r="K93" s="486" t="s">
        <v>1020</v>
      </c>
      <c r="L93" s="482">
        <v>2016</v>
      </c>
      <c r="M93" s="821">
        <v>46049141.974360339</v>
      </c>
      <c r="N93" s="485" t="s">
        <v>849</v>
      </c>
      <c r="O93" s="485" t="s">
        <v>849</v>
      </c>
      <c r="P93" s="822">
        <v>25237042.285346583</v>
      </c>
      <c r="Q93" s="822">
        <v>16714964.959891923</v>
      </c>
      <c r="R93" s="822">
        <v>14804156.202913992</v>
      </c>
      <c r="S93" s="822">
        <v>34835587.671396069</v>
      </c>
      <c r="T93" s="822">
        <v>34835587.671396069</v>
      </c>
      <c r="U93" s="822">
        <v>34835587.671396069</v>
      </c>
      <c r="V93" s="822">
        <v>104506763.0141882</v>
      </c>
      <c r="W93" s="822">
        <v>71993127.169748381</v>
      </c>
      <c r="X93" s="822">
        <v>20109152.663810141</v>
      </c>
      <c r="Y93" s="484" t="s">
        <v>850</v>
      </c>
      <c r="Z93" s="484" t="s">
        <v>850</v>
      </c>
      <c r="AA93" s="483" t="s">
        <v>1028</v>
      </c>
      <c r="AB93" s="483" t="s">
        <v>1021</v>
      </c>
      <c r="AC93" s="483"/>
    </row>
    <row r="94" spans="1:29" ht="18.75" customHeight="1">
      <c r="A94" s="482">
        <v>87</v>
      </c>
      <c r="B94" s="482" t="s">
        <v>840</v>
      </c>
      <c r="C94" s="482" t="s">
        <v>841</v>
      </c>
      <c r="D94" s="482" t="s">
        <v>1016</v>
      </c>
      <c r="E94" s="482" t="s">
        <v>1017</v>
      </c>
      <c r="F94" s="488" t="s">
        <v>870</v>
      </c>
      <c r="G94" s="488" t="s">
        <v>856</v>
      </c>
      <c r="H94" s="488" t="s">
        <v>823</v>
      </c>
      <c r="I94" s="487" t="s">
        <v>1018</v>
      </c>
      <c r="J94" s="487" t="s">
        <v>1031</v>
      </c>
      <c r="K94" s="486" t="s">
        <v>1020</v>
      </c>
      <c r="L94" s="482">
        <v>2016</v>
      </c>
      <c r="M94" s="821">
        <v>33164544.343028806</v>
      </c>
      <c r="N94" s="485" t="s">
        <v>849</v>
      </c>
      <c r="O94" s="485" t="s">
        <v>849</v>
      </c>
      <c r="P94" s="822">
        <v>16538879.534338683</v>
      </c>
      <c r="Q94" s="822">
        <v>10317369.910208927</v>
      </c>
      <c r="R94" s="822">
        <v>10036625.689705309</v>
      </c>
      <c r="S94" s="822">
        <v>21815455.059507266</v>
      </c>
      <c r="T94" s="822">
        <v>21815455.059507266</v>
      </c>
      <c r="U94" s="822">
        <v>21815455.059507266</v>
      </c>
      <c r="V94" s="822">
        <v>65446365.178521797</v>
      </c>
      <c r="W94" s="822">
        <v>45112816.699248835</v>
      </c>
      <c r="X94" s="822">
        <v>18847541.687370114</v>
      </c>
      <c r="Y94" s="484" t="s">
        <v>850</v>
      </c>
      <c r="Z94" s="484" t="s">
        <v>850</v>
      </c>
      <c r="AA94" s="483" t="s">
        <v>1028</v>
      </c>
      <c r="AB94" s="483" t="s">
        <v>1021</v>
      </c>
      <c r="AC94" s="483"/>
    </row>
    <row r="95" spans="1:29" ht="18.75" customHeight="1">
      <c r="A95" s="482">
        <v>88</v>
      </c>
      <c r="B95" s="482" t="s">
        <v>840</v>
      </c>
      <c r="C95" s="482" t="s">
        <v>841</v>
      </c>
      <c r="D95" s="482" t="s">
        <v>1016</v>
      </c>
      <c r="E95" s="482" t="s">
        <v>1017</v>
      </c>
      <c r="F95" s="488" t="s">
        <v>871</v>
      </c>
      <c r="G95" s="488" t="s">
        <v>856</v>
      </c>
      <c r="H95" s="488" t="s">
        <v>823</v>
      </c>
      <c r="I95" s="487" t="s">
        <v>1018</v>
      </c>
      <c r="J95" s="487" t="s">
        <v>1032</v>
      </c>
      <c r="K95" s="486" t="s">
        <v>1020</v>
      </c>
      <c r="L95" s="482">
        <v>2016</v>
      </c>
      <c r="M95" s="821">
        <v>560964.19382027769</v>
      </c>
      <c r="N95" s="485" t="s">
        <v>849</v>
      </c>
      <c r="O95" s="485" t="s">
        <v>849</v>
      </c>
      <c r="P95" s="822">
        <v>525635.65437626862</v>
      </c>
      <c r="Q95" s="822">
        <v>167769.44976755657</v>
      </c>
      <c r="R95" s="822">
        <v>345872.63006051077</v>
      </c>
      <c r="S95" s="822">
        <v>195129.59938028964</v>
      </c>
      <c r="T95" s="822">
        <v>195129.59938028964</v>
      </c>
      <c r="U95" s="822">
        <v>195129.59938028964</v>
      </c>
      <c r="V95" s="822">
        <v>585388.79814086889</v>
      </c>
      <c r="W95" s="822">
        <v>421902.62206663995</v>
      </c>
      <c r="X95" s="822">
        <v>463920.78687777388</v>
      </c>
      <c r="Y95" s="484" t="s">
        <v>850</v>
      </c>
      <c r="Z95" s="484" t="s">
        <v>850</v>
      </c>
      <c r="AA95" s="483" t="s">
        <v>1028</v>
      </c>
      <c r="AB95" s="483" t="s">
        <v>1021</v>
      </c>
      <c r="AC95" s="483"/>
    </row>
    <row r="96" spans="1:29" ht="18.75" customHeight="1">
      <c r="A96" s="482">
        <v>89</v>
      </c>
      <c r="B96" s="482" t="s">
        <v>840</v>
      </c>
      <c r="C96" s="482" t="s">
        <v>841</v>
      </c>
      <c r="D96" s="482" t="s">
        <v>1016</v>
      </c>
      <c r="E96" s="482" t="s">
        <v>1017</v>
      </c>
      <c r="F96" s="488" t="s">
        <v>872</v>
      </c>
      <c r="G96" s="488" t="s">
        <v>856</v>
      </c>
      <c r="H96" s="488" t="s">
        <v>823</v>
      </c>
      <c r="I96" s="487" t="s">
        <v>1018</v>
      </c>
      <c r="J96" s="487" t="s">
        <v>1033</v>
      </c>
      <c r="K96" s="486" t="s">
        <v>1020</v>
      </c>
      <c r="L96" s="482">
        <v>2016</v>
      </c>
      <c r="M96" s="821">
        <v>371293.58326287294</v>
      </c>
      <c r="N96" s="485" t="s">
        <v>849</v>
      </c>
      <c r="O96" s="485" t="s">
        <v>849</v>
      </c>
      <c r="P96" s="822">
        <v>349439.29916558019</v>
      </c>
      <c r="Q96" s="822">
        <v>99843.581838185171</v>
      </c>
      <c r="R96" s="822">
        <v>200510.07670012189</v>
      </c>
      <c r="S96" s="822">
        <v>120004.51135934365</v>
      </c>
      <c r="T96" s="822">
        <v>120004.51135934365</v>
      </c>
      <c r="U96" s="822">
        <v>120004.51135934365</v>
      </c>
      <c r="V96" s="822">
        <v>360013.53407803096</v>
      </c>
      <c r="W96" s="822">
        <v>254537.86754538078</v>
      </c>
      <c r="X96" s="822">
        <v>447181.16146424651</v>
      </c>
      <c r="Y96" s="484" t="s">
        <v>850</v>
      </c>
      <c r="Z96" s="484" t="s">
        <v>850</v>
      </c>
      <c r="AA96" s="483" t="s">
        <v>1028</v>
      </c>
      <c r="AB96" s="483" t="s">
        <v>1021</v>
      </c>
      <c r="AC96" s="483"/>
    </row>
    <row r="97" spans="1:29" ht="18.75" customHeight="1">
      <c r="A97" s="482">
        <v>90</v>
      </c>
      <c r="B97" s="482" t="s">
        <v>840</v>
      </c>
      <c r="C97" s="482" t="s">
        <v>841</v>
      </c>
      <c r="D97" s="482" t="s">
        <v>1016</v>
      </c>
      <c r="E97" s="482" t="s">
        <v>1034</v>
      </c>
      <c r="F97" s="488" t="s">
        <v>855</v>
      </c>
      <c r="G97" s="488" t="s">
        <v>856</v>
      </c>
      <c r="H97" s="488" t="s">
        <v>823</v>
      </c>
      <c r="I97" s="487" t="s">
        <v>1018</v>
      </c>
      <c r="J97" s="487" t="s">
        <v>1035</v>
      </c>
      <c r="K97" s="486" t="s">
        <v>1020</v>
      </c>
      <c r="L97" s="482">
        <v>2016</v>
      </c>
      <c r="M97" s="821">
        <v>179.66311391256937</v>
      </c>
      <c r="N97" s="485" t="s">
        <v>849</v>
      </c>
      <c r="O97" s="485" t="s">
        <v>849</v>
      </c>
      <c r="P97" s="822">
        <v>3.2145977314806737</v>
      </c>
      <c r="Q97" s="822">
        <v>0</v>
      </c>
      <c r="R97" s="822">
        <v>612.81753846723996</v>
      </c>
      <c r="S97" s="822">
        <v>174.5346430703155</v>
      </c>
      <c r="T97" s="822">
        <v>174.5346430703155</v>
      </c>
      <c r="U97" s="822">
        <v>174.5346430703155</v>
      </c>
      <c r="V97" s="822">
        <v>523.60392921094649</v>
      </c>
      <c r="W97" s="822">
        <v>365.00843901273851</v>
      </c>
      <c r="X97" s="822">
        <v>473.23329797333901</v>
      </c>
      <c r="Y97" s="484" t="s">
        <v>850</v>
      </c>
      <c r="Z97" s="484" t="s">
        <v>850</v>
      </c>
      <c r="AA97" s="483" t="s">
        <v>1036</v>
      </c>
      <c r="AB97" s="483"/>
      <c r="AC97" s="483" t="s">
        <v>1037</v>
      </c>
    </row>
    <row r="98" spans="1:29" ht="18.75" customHeight="1">
      <c r="A98" s="482">
        <v>91</v>
      </c>
      <c r="B98" s="482" t="s">
        <v>840</v>
      </c>
      <c r="C98" s="482" t="s">
        <v>841</v>
      </c>
      <c r="D98" s="482" t="s">
        <v>1016</v>
      </c>
      <c r="E98" s="482" t="s">
        <v>1034</v>
      </c>
      <c r="F98" s="488" t="s">
        <v>860</v>
      </c>
      <c r="G98" s="488" t="s">
        <v>856</v>
      </c>
      <c r="H98" s="488" t="s">
        <v>823</v>
      </c>
      <c r="I98" s="487" t="s">
        <v>1018</v>
      </c>
      <c r="J98" s="487" t="s">
        <v>1038</v>
      </c>
      <c r="K98" s="486" t="s">
        <v>1020</v>
      </c>
      <c r="L98" s="482">
        <v>2016</v>
      </c>
      <c r="M98" s="821">
        <v>136.97370720813427</v>
      </c>
      <c r="N98" s="485" t="s">
        <v>849</v>
      </c>
      <c r="O98" s="485" t="s">
        <v>849</v>
      </c>
      <c r="P98" s="822">
        <v>2.4964126509166493</v>
      </c>
      <c r="Q98" s="822">
        <v>0</v>
      </c>
      <c r="R98" s="822">
        <v>466.77326383783571</v>
      </c>
      <c r="S98" s="822">
        <v>160.33782268484541</v>
      </c>
      <c r="T98" s="822">
        <v>160.33782268484541</v>
      </c>
      <c r="U98" s="822">
        <v>160.33782268484541</v>
      </c>
      <c r="V98" s="822">
        <v>481.01346805453625</v>
      </c>
      <c r="W98" s="822">
        <v>336.11153786023272</v>
      </c>
      <c r="X98" s="822">
        <v>317.6270806321217</v>
      </c>
      <c r="Y98" s="484" t="s">
        <v>850</v>
      </c>
      <c r="Z98" s="484" t="s">
        <v>850</v>
      </c>
      <c r="AA98" s="483" t="s">
        <v>1036</v>
      </c>
      <c r="AB98" s="483"/>
      <c r="AC98" s="483" t="s">
        <v>1037</v>
      </c>
    </row>
    <row r="99" spans="1:29" ht="18.75" customHeight="1">
      <c r="A99" s="482">
        <v>92</v>
      </c>
      <c r="B99" s="482" t="s">
        <v>840</v>
      </c>
      <c r="C99" s="482" t="s">
        <v>841</v>
      </c>
      <c r="D99" s="482" t="s">
        <v>1016</v>
      </c>
      <c r="E99" s="482" t="s">
        <v>1034</v>
      </c>
      <c r="F99" s="488" t="s">
        <v>861</v>
      </c>
      <c r="G99" s="488" t="s">
        <v>856</v>
      </c>
      <c r="H99" s="488" t="s">
        <v>823</v>
      </c>
      <c r="I99" s="487" t="s">
        <v>1018</v>
      </c>
      <c r="J99" s="487" t="s">
        <v>1039</v>
      </c>
      <c r="K99" s="486" t="s">
        <v>1020</v>
      </c>
      <c r="L99" s="482">
        <v>2016</v>
      </c>
      <c r="M99" s="821">
        <v>964484.10927345138</v>
      </c>
      <c r="N99" s="485" t="s">
        <v>849</v>
      </c>
      <c r="O99" s="485" t="s">
        <v>849</v>
      </c>
      <c r="P99" s="822">
        <v>75731.238205650938</v>
      </c>
      <c r="Q99" s="822">
        <v>0</v>
      </c>
      <c r="R99" s="822">
        <v>1505805.4656984</v>
      </c>
      <c r="S99" s="822">
        <v>355277.37744197831</v>
      </c>
      <c r="T99" s="822">
        <v>355277.37744197831</v>
      </c>
      <c r="U99" s="822">
        <v>355277.37744197831</v>
      </c>
      <c r="V99" s="822">
        <v>1065832.1323259349</v>
      </c>
      <c r="W99" s="822">
        <v>734235.62294937449</v>
      </c>
      <c r="X99" s="822">
        <v>894302.95553985599</v>
      </c>
      <c r="Y99" s="484" t="s">
        <v>850</v>
      </c>
      <c r="Z99" s="484" t="s">
        <v>850</v>
      </c>
      <c r="AA99" s="483" t="s">
        <v>1036</v>
      </c>
      <c r="AB99" s="483"/>
      <c r="AC99" s="483" t="s">
        <v>1037</v>
      </c>
    </row>
    <row r="100" spans="1:29" ht="18.75" customHeight="1">
      <c r="A100" s="482">
        <v>93</v>
      </c>
      <c r="B100" s="482" t="s">
        <v>840</v>
      </c>
      <c r="C100" s="482" t="s">
        <v>841</v>
      </c>
      <c r="D100" s="482" t="s">
        <v>1016</v>
      </c>
      <c r="E100" s="482" t="s">
        <v>1034</v>
      </c>
      <c r="F100" s="488" t="s">
        <v>862</v>
      </c>
      <c r="G100" s="488" t="s">
        <v>856</v>
      </c>
      <c r="H100" s="488" t="s">
        <v>823</v>
      </c>
      <c r="I100" s="487" t="s">
        <v>1018</v>
      </c>
      <c r="J100" s="487" t="s">
        <v>1040</v>
      </c>
      <c r="K100" s="486" t="s">
        <v>1020</v>
      </c>
      <c r="L100" s="482">
        <v>2016</v>
      </c>
      <c r="M100" s="821">
        <v>695274.22810670407</v>
      </c>
      <c r="N100" s="485" t="s">
        <v>849</v>
      </c>
      <c r="O100" s="485" t="s">
        <v>849</v>
      </c>
      <c r="P100" s="822">
        <v>51888.273623867812</v>
      </c>
      <c r="Q100" s="822">
        <v>0</v>
      </c>
      <c r="R100" s="822">
        <v>996265.9581351541</v>
      </c>
      <c r="S100" s="822">
        <v>268986.22670601611</v>
      </c>
      <c r="T100" s="822">
        <v>268986.22670601611</v>
      </c>
      <c r="U100" s="822">
        <v>268986.22670601611</v>
      </c>
      <c r="V100" s="822">
        <v>806958.68011804833</v>
      </c>
      <c r="W100" s="822">
        <v>556244.47470430972</v>
      </c>
      <c r="X100" s="822">
        <v>597915.3801314208</v>
      </c>
      <c r="Y100" s="484" t="s">
        <v>850</v>
      </c>
      <c r="Z100" s="484" t="s">
        <v>850</v>
      </c>
      <c r="AA100" s="483" t="s">
        <v>1036</v>
      </c>
      <c r="AB100" s="483"/>
      <c r="AC100" s="483" t="s">
        <v>1037</v>
      </c>
    </row>
    <row r="101" spans="1:29" ht="18.75" customHeight="1">
      <c r="A101" s="482">
        <v>94</v>
      </c>
      <c r="B101" s="482" t="s">
        <v>840</v>
      </c>
      <c r="C101" s="482" t="s">
        <v>841</v>
      </c>
      <c r="D101" s="482" t="s">
        <v>1016</v>
      </c>
      <c r="E101" s="482" t="s">
        <v>1034</v>
      </c>
      <c r="F101" s="488" t="s">
        <v>863</v>
      </c>
      <c r="G101" s="488" t="s">
        <v>856</v>
      </c>
      <c r="H101" s="488" t="s">
        <v>823</v>
      </c>
      <c r="I101" s="487" t="s">
        <v>1018</v>
      </c>
      <c r="J101" s="487" t="s">
        <v>1041</v>
      </c>
      <c r="K101" s="486" t="s">
        <v>1020</v>
      </c>
      <c r="L101" s="482">
        <v>2016</v>
      </c>
      <c r="M101" s="821">
        <v>8792.2766963747308</v>
      </c>
      <c r="N101" s="485" t="s">
        <v>849</v>
      </c>
      <c r="O101" s="485" t="s">
        <v>849</v>
      </c>
      <c r="P101" s="822">
        <v>340.85037339717735</v>
      </c>
      <c r="Q101" s="822">
        <v>0</v>
      </c>
      <c r="R101" s="822">
        <v>47831.746023068205</v>
      </c>
      <c r="S101" s="822">
        <v>4293.9608461887365</v>
      </c>
      <c r="T101" s="822">
        <v>4293.9608461887365</v>
      </c>
      <c r="U101" s="822">
        <v>4293.9608461887365</v>
      </c>
      <c r="V101" s="822">
        <v>12881.882538566209</v>
      </c>
      <c r="W101" s="822">
        <v>9284.2569544142261</v>
      </c>
      <c r="X101" s="822">
        <v>24000.382445871961</v>
      </c>
      <c r="Y101" s="484" t="s">
        <v>850</v>
      </c>
      <c r="Z101" s="484" t="s">
        <v>850</v>
      </c>
      <c r="AA101" s="483" t="s">
        <v>1036</v>
      </c>
      <c r="AB101" s="483"/>
      <c r="AC101" s="483" t="s">
        <v>1037</v>
      </c>
    </row>
    <row r="102" spans="1:29" ht="18.75" customHeight="1">
      <c r="A102" s="482">
        <v>95</v>
      </c>
      <c r="B102" s="482" t="s">
        <v>840</v>
      </c>
      <c r="C102" s="482" t="s">
        <v>841</v>
      </c>
      <c r="D102" s="482" t="s">
        <v>1016</v>
      </c>
      <c r="E102" s="482" t="s">
        <v>1034</v>
      </c>
      <c r="F102" s="488" t="s">
        <v>864</v>
      </c>
      <c r="G102" s="488" t="s">
        <v>856</v>
      </c>
      <c r="H102" s="488" t="s">
        <v>823</v>
      </c>
      <c r="I102" s="487" t="s">
        <v>1018</v>
      </c>
      <c r="J102" s="487" t="s">
        <v>1042</v>
      </c>
      <c r="K102" s="486" t="s">
        <v>1020</v>
      </c>
      <c r="L102" s="482">
        <v>2016</v>
      </c>
      <c r="M102" s="821">
        <v>5543.2893819244573</v>
      </c>
      <c r="N102" s="485" t="s">
        <v>849</v>
      </c>
      <c r="O102" s="485" t="s">
        <v>849</v>
      </c>
      <c r="P102" s="822">
        <v>246.90576695026056</v>
      </c>
      <c r="Q102" s="822">
        <v>0</v>
      </c>
      <c r="R102" s="822">
        <v>29610.004248709818</v>
      </c>
      <c r="S102" s="822">
        <v>3380.1587726482899</v>
      </c>
      <c r="T102" s="822">
        <v>3380.1587726482899</v>
      </c>
      <c r="U102" s="822">
        <v>3380.1587726482899</v>
      </c>
      <c r="V102" s="822">
        <v>10140.476317944869</v>
      </c>
      <c r="W102" s="822">
        <v>7169.5505128000968</v>
      </c>
      <c r="X102" s="822">
        <v>16742.97437430673</v>
      </c>
      <c r="Y102" s="484" t="s">
        <v>850</v>
      </c>
      <c r="Z102" s="484" t="s">
        <v>850</v>
      </c>
      <c r="AA102" s="483" t="s">
        <v>1036</v>
      </c>
      <c r="AB102" s="483"/>
      <c r="AC102" s="483" t="s">
        <v>1037</v>
      </c>
    </row>
    <row r="103" spans="1:29" ht="18.75" customHeight="1">
      <c r="A103" s="482">
        <v>96</v>
      </c>
      <c r="B103" s="482" t="s">
        <v>840</v>
      </c>
      <c r="C103" s="482" t="s">
        <v>841</v>
      </c>
      <c r="D103" s="482" t="s">
        <v>1016</v>
      </c>
      <c r="E103" s="482" t="s">
        <v>1034</v>
      </c>
      <c r="F103" s="488" t="s">
        <v>865</v>
      </c>
      <c r="G103" s="488" t="s">
        <v>856</v>
      </c>
      <c r="H103" s="488" t="s">
        <v>823</v>
      </c>
      <c r="I103" s="487" t="s">
        <v>1018</v>
      </c>
      <c r="J103" s="487" t="s">
        <v>1043</v>
      </c>
      <c r="K103" s="486" t="s">
        <v>1020</v>
      </c>
      <c r="L103" s="482">
        <v>2016</v>
      </c>
      <c r="M103" s="821">
        <v>1816.6152161294369</v>
      </c>
      <c r="N103" s="485" t="s">
        <v>849</v>
      </c>
      <c r="O103" s="485" t="s">
        <v>849</v>
      </c>
      <c r="P103" s="822">
        <v>22.772752313722378</v>
      </c>
      <c r="Q103" s="822">
        <v>0</v>
      </c>
      <c r="R103" s="822">
        <v>2334.8742633611901</v>
      </c>
      <c r="S103" s="822">
        <v>623.39482610131301</v>
      </c>
      <c r="T103" s="822">
        <v>623.39482610131301</v>
      </c>
      <c r="U103" s="822">
        <v>623.39482610131301</v>
      </c>
      <c r="V103" s="822">
        <v>1870.1844783039392</v>
      </c>
      <c r="W103" s="822">
        <v>1303.7203867440007</v>
      </c>
      <c r="X103" s="822">
        <v>1911.6941065122201</v>
      </c>
      <c r="Y103" s="484" t="s">
        <v>850</v>
      </c>
      <c r="Z103" s="484" t="s">
        <v>850</v>
      </c>
      <c r="AA103" s="483" t="s">
        <v>1036</v>
      </c>
      <c r="AB103" s="483"/>
      <c r="AC103" s="483" t="s">
        <v>1037</v>
      </c>
    </row>
    <row r="104" spans="1:29" ht="18.75" customHeight="1">
      <c r="A104" s="482">
        <v>97</v>
      </c>
      <c r="B104" s="482" t="s">
        <v>840</v>
      </c>
      <c r="C104" s="482" t="s">
        <v>841</v>
      </c>
      <c r="D104" s="482" t="s">
        <v>1016</v>
      </c>
      <c r="E104" s="482" t="s">
        <v>1034</v>
      </c>
      <c r="F104" s="488" t="s">
        <v>868</v>
      </c>
      <c r="G104" s="488" t="s">
        <v>856</v>
      </c>
      <c r="H104" s="488" t="s">
        <v>823</v>
      </c>
      <c r="I104" s="487" t="s">
        <v>1018</v>
      </c>
      <c r="J104" s="487" t="s">
        <v>1044</v>
      </c>
      <c r="K104" s="486" t="s">
        <v>1020</v>
      </c>
      <c r="L104" s="482">
        <v>2016</v>
      </c>
      <c r="M104" s="821">
        <v>1316.9663351064876</v>
      </c>
      <c r="N104" s="485" t="s">
        <v>849</v>
      </c>
      <c r="O104" s="485" t="s">
        <v>849</v>
      </c>
      <c r="P104" s="822">
        <v>19.052256035260427</v>
      </c>
      <c r="Q104" s="822">
        <v>0</v>
      </c>
      <c r="R104" s="822">
        <v>1697.2428099729545</v>
      </c>
      <c r="S104" s="822">
        <v>460.40769340845327</v>
      </c>
      <c r="T104" s="822">
        <v>460.40769340845327</v>
      </c>
      <c r="U104" s="822">
        <v>460.40769340845327</v>
      </c>
      <c r="V104" s="822">
        <v>1381.2230802253598</v>
      </c>
      <c r="W104" s="822">
        <v>965.13932447720617</v>
      </c>
      <c r="X104" s="822">
        <v>1273.0910692480127</v>
      </c>
      <c r="Y104" s="484" t="s">
        <v>850</v>
      </c>
      <c r="Z104" s="484" t="s">
        <v>850</v>
      </c>
      <c r="AA104" s="483" t="s">
        <v>1036</v>
      </c>
      <c r="AB104" s="483"/>
      <c r="AC104" s="483" t="s">
        <v>1037</v>
      </c>
    </row>
    <row r="105" spans="1:29" ht="18.75" customHeight="1">
      <c r="A105" s="482">
        <v>98</v>
      </c>
      <c r="B105" s="482" t="s">
        <v>840</v>
      </c>
      <c r="C105" s="482" t="s">
        <v>841</v>
      </c>
      <c r="D105" s="482" t="s">
        <v>1016</v>
      </c>
      <c r="E105" s="482" t="s">
        <v>1034</v>
      </c>
      <c r="F105" s="488" t="s">
        <v>869</v>
      </c>
      <c r="G105" s="488" t="s">
        <v>856</v>
      </c>
      <c r="H105" s="488" t="s">
        <v>823</v>
      </c>
      <c r="I105" s="487" t="s">
        <v>1018</v>
      </c>
      <c r="J105" s="487" t="s">
        <v>1045</v>
      </c>
      <c r="K105" s="486" t="s">
        <v>1020</v>
      </c>
      <c r="L105" s="482">
        <v>2016</v>
      </c>
      <c r="M105" s="821">
        <v>10981626.05236597</v>
      </c>
      <c r="N105" s="485" t="s">
        <v>849</v>
      </c>
      <c r="O105" s="485" t="s">
        <v>849</v>
      </c>
      <c r="P105" s="822">
        <v>931764.26533041103</v>
      </c>
      <c r="Q105" s="822">
        <v>0</v>
      </c>
      <c r="R105" s="822">
        <v>9862738.1381028295</v>
      </c>
      <c r="S105" s="822">
        <v>2972230.6794489478</v>
      </c>
      <c r="T105" s="822">
        <v>2972230.6794489478</v>
      </c>
      <c r="U105" s="822">
        <v>2972230.6794489478</v>
      </c>
      <c r="V105" s="822">
        <v>8916692.0383468438</v>
      </c>
      <c r="W105" s="822">
        <v>6142574.1773576429</v>
      </c>
      <c r="X105" s="822">
        <v>4947734.3823678801</v>
      </c>
      <c r="Y105" s="484" t="s">
        <v>850</v>
      </c>
      <c r="Z105" s="484" t="s">
        <v>850</v>
      </c>
      <c r="AA105" s="483" t="s">
        <v>1036</v>
      </c>
      <c r="AB105" s="483"/>
      <c r="AC105" s="483" t="s">
        <v>1037</v>
      </c>
    </row>
    <row r="106" spans="1:29" ht="18.75" customHeight="1">
      <c r="A106" s="482">
        <v>99</v>
      </c>
      <c r="B106" s="482" t="s">
        <v>840</v>
      </c>
      <c r="C106" s="482" t="s">
        <v>841</v>
      </c>
      <c r="D106" s="482" t="s">
        <v>1016</v>
      </c>
      <c r="E106" s="482" t="s">
        <v>1034</v>
      </c>
      <c r="F106" s="488" t="s">
        <v>870</v>
      </c>
      <c r="G106" s="488" t="s">
        <v>856</v>
      </c>
      <c r="H106" s="488" t="s">
        <v>823</v>
      </c>
      <c r="I106" s="487" t="s">
        <v>1018</v>
      </c>
      <c r="J106" s="487" t="s">
        <v>1046</v>
      </c>
      <c r="K106" s="486" t="s">
        <v>1020</v>
      </c>
      <c r="L106" s="482">
        <v>2016</v>
      </c>
      <c r="M106" s="821">
        <v>7486838.00215948</v>
      </c>
      <c r="N106" s="485" t="s">
        <v>849</v>
      </c>
      <c r="O106" s="485" t="s">
        <v>849</v>
      </c>
      <c r="P106" s="822">
        <v>629953.80776272097</v>
      </c>
      <c r="Q106" s="822">
        <v>0</v>
      </c>
      <c r="R106" s="822">
        <v>6193583.0252720006</v>
      </c>
      <c r="S106" s="822">
        <v>1861331.1601241818</v>
      </c>
      <c r="T106" s="822">
        <v>1861331.1601241818</v>
      </c>
      <c r="U106" s="822">
        <v>1861331.1601241818</v>
      </c>
      <c r="V106" s="822">
        <v>5583993.4803725453</v>
      </c>
      <c r="W106" s="822">
        <v>3849101.0714299981</v>
      </c>
      <c r="X106" s="822">
        <v>3292261.1533036013</v>
      </c>
      <c r="Y106" s="484" t="s">
        <v>850</v>
      </c>
      <c r="Z106" s="484" t="s">
        <v>850</v>
      </c>
      <c r="AA106" s="483" t="s">
        <v>1036</v>
      </c>
      <c r="AB106" s="483"/>
      <c r="AC106" s="483" t="s">
        <v>1037</v>
      </c>
    </row>
    <row r="107" spans="1:29" ht="18.75" customHeight="1">
      <c r="A107" s="482">
        <v>100</v>
      </c>
      <c r="B107" s="482" t="s">
        <v>840</v>
      </c>
      <c r="C107" s="482" t="s">
        <v>841</v>
      </c>
      <c r="D107" s="482" t="s">
        <v>1016</v>
      </c>
      <c r="E107" s="482" t="s">
        <v>1034</v>
      </c>
      <c r="F107" s="488" t="s">
        <v>871</v>
      </c>
      <c r="G107" s="488" t="s">
        <v>856</v>
      </c>
      <c r="H107" s="488" t="s">
        <v>823</v>
      </c>
      <c r="I107" s="487" t="s">
        <v>1018</v>
      </c>
      <c r="J107" s="487" t="s">
        <v>1047</v>
      </c>
      <c r="K107" s="486" t="s">
        <v>1020</v>
      </c>
      <c r="L107" s="482">
        <v>2016</v>
      </c>
      <c r="M107" s="821">
        <v>89746.586656676416</v>
      </c>
      <c r="N107" s="485" t="s">
        <v>849</v>
      </c>
      <c r="O107" s="485" t="s">
        <v>849</v>
      </c>
      <c r="P107" s="822">
        <v>-288.13398167120465</v>
      </c>
      <c r="Q107" s="822">
        <v>0</v>
      </c>
      <c r="R107" s="822">
        <v>491198.30008748802</v>
      </c>
      <c r="S107" s="822">
        <v>16648.784203600502</v>
      </c>
      <c r="T107" s="822">
        <v>16648.784203600502</v>
      </c>
      <c r="U107" s="822">
        <v>16648.784203600502</v>
      </c>
      <c r="V107" s="822">
        <v>49946.352610801507</v>
      </c>
      <c r="W107" s="822">
        <v>35997.438277066591</v>
      </c>
      <c r="X107" s="822">
        <v>174837.23265558452</v>
      </c>
      <c r="Y107" s="484" t="s">
        <v>850</v>
      </c>
      <c r="Z107" s="484" t="s">
        <v>850</v>
      </c>
      <c r="AA107" s="483" t="s">
        <v>1036</v>
      </c>
      <c r="AB107" s="483"/>
      <c r="AC107" s="483" t="s">
        <v>1037</v>
      </c>
    </row>
    <row r="108" spans="1:29" ht="18.75" customHeight="1">
      <c r="A108" s="482">
        <v>101</v>
      </c>
      <c r="B108" s="482" t="s">
        <v>840</v>
      </c>
      <c r="C108" s="482" t="s">
        <v>841</v>
      </c>
      <c r="D108" s="482" t="s">
        <v>1016</v>
      </c>
      <c r="E108" s="482" t="s">
        <v>1034</v>
      </c>
      <c r="F108" s="488" t="s">
        <v>872</v>
      </c>
      <c r="G108" s="488" t="s">
        <v>856</v>
      </c>
      <c r="H108" s="488" t="s">
        <v>823</v>
      </c>
      <c r="I108" s="487" t="s">
        <v>1018</v>
      </c>
      <c r="J108" s="487" t="s">
        <v>1048</v>
      </c>
      <c r="K108" s="486" t="s">
        <v>1020</v>
      </c>
      <c r="L108" s="482">
        <v>2016</v>
      </c>
      <c r="M108" s="821">
        <v>63474.740110751896</v>
      </c>
      <c r="N108" s="485" t="s">
        <v>849</v>
      </c>
      <c r="O108" s="485" t="s">
        <v>849</v>
      </c>
      <c r="P108" s="822">
        <v>-432.3494416749736</v>
      </c>
      <c r="Q108" s="822">
        <v>0</v>
      </c>
      <c r="R108" s="822">
        <v>300691.72016428836</v>
      </c>
      <c r="S108" s="822">
        <v>10238.98588130885</v>
      </c>
      <c r="T108" s="822">
        <v>10238.98588130885</v>
      </c>
      <c r="U108" s="822">
        <v>10238.98588130885</v>
      </c>
      <c r="V108" s="822">
        <v>30716.957643926551</v>
      </c>
      <c r="W108" s="822">
        <v>21717.597134757172</v>
      </c>
      <c r="X108" s="822">
        <v>117291.16209752079</v>
      </c>
      <c r="Y108" s="484" t="s">
        <v>850</v>
      </c>
      <c r="Z108" s="484" t="s">
        <v>850</v>
      </c>
      <c r="AA108" s="483" t="s">
        <v>1036</v>
      </c>
      <c r="AB108" s="483"/>
      <c r="AC108" s="483" t="s">
        <v>1037</v>
      </c>
    </row>
    <row r="109" spans="1:29" ht="18.75" customHeight="1">
      <c r="A109" s="482">
        <v>102</v>
      </c>
      <c r="B109" s="482" t="s">
        <v>840</v>
      </c>
      <c r="C109" s="482" t="s">
        <v>841</v>
      </c>
      <c r="D109" s="482" t="s">
        <v>1016</v>
      </c>
      <c r="E109" s="482" t="s">
        <v>1049</v>
      </c>
      <c r="F109" s="488" t="s">
        <v>855</v>
      </c>
      <c r="G109" s="488" t="s">
        <v>856</v>
      </c>
      <c r="H109" s="488" t="s">
        <v>823</v>
      </c>
      <c r="I109" s="487" t="s">
        <v>1018</v>
      </c>
      <c r="J109" s="487" t="s">
        <v>1050</v>
      </c>
      <c r="K109" s="486" t="s">
        <v>1020</v>
      </c>
      <c r="L109" s="482">
        <v>2016</v>
      </c>
      <c r="M109" s="821">
        <v>2.2948559936257622</v>
      </c>
      <c r="N109" s="485" t="s">
        <v>849</v>
      </c>
      <c r="O109" s="485" t="s">
        <v>849</v>
      </c>
      <c r="P109" s="822">
        <v>759.07662427382411</v>
      </c>
      <c r="Q109" s="822">
        <v>532.70939885066502</v>
      </c>
      <c r="R109" s="822">
        <v>295.83382005334192</v>
      </c>
      <c r="S109" s="822">
        <v>2220.1419717380322</v>
      </c>
      <c r="T109" s="822">
        <v>2220.1419717380322</v>
      </c>
      <c r="U109" s="822">
        <v>2220.1419717380322</v>
      </c>
      <c r="V109" s="822">
        <v>6660.4259152140967</v>
      </c>
      <c r="W109" s="822">
        <v>4643.035567238564</v>
      </c>
      <c r="X109" s="822">
        <v>44.203631837464549</v>
      </c>
      <c r="Y109" s="484" t="s">
        <v>850</v>
      </c>
      <c r="Z109" s="484" t="s">
        <v>850</v>
      </c>
      <c r="AA109" s="483" t="s">
        <v>1036</v>
      </c>
      <c r="AB109" s="483"/>
      <c r="AC109" s="483" t="s">
        <v>1037</v>
      </c>
    </row>
    <row r="110" spans="1:29" ht="18.75" customHeight="1">
      <c r="A110" s="482">
        <v>103</v>
      </c>
      <c r="B110" s="482" t="s">
        <v>840</v>
      </c>
      <c r="C110" s="482" t="s">
        <v>841</v>
      </c>
      <c r="D110" s="482" t="s">
        <v>1016</v>
      </c>
      <c r="E110" s="482" t="s">
        <v>1049</v>
      </c>
      <c r="F110" s="488" t="s">
        <v>860</v>
      </c>
      <c r="G110" s="488" t="s">
        <v>856</v>
      </c>
      <c r="H110" s="488" t="s">
        <v>823</v>
      </c>
      <c r="I110" s="487" t="s">
        <v>1018</v>
      </c>
      <c r="J110" s="487" t="s">
        <v>1051</v>
      </c>
      <c r="K110" s="486" t="s">
        <v>1020</v>
      </c>
      <c r="L110" s="482">
        <v>2016</v>
      </c>
      <c r="M110" s="821">
        <v>1.8141154684596772</v>
      </c>
      <c r="N110" s="485" t="s">
        <v>849</v>
      </c>
      <c r="O110" s="485" t="s">
        <v>849</v>
      </c>
      <c r="P110" s="822">
        <v>549.99555323302025</v>
      </c>
      <c r="Q110" s="822">
        <v>404.66758912006918</v>
      </c>
      <c r="R110" s="822">
        <v>239.66784916986686</v>
      </c>
      <c r="S110" s="822">
        <v>2039.5534292656355</v>
      </c>
      <c r="T110" s="822">
        <v>2039.5534292656355</v>
      </c>
      <c r="U110" s="822">
        <v>2039.5534292656355</v>
      </c>
      <c r="V110" s="822">
        <v>6118.6602877969062</v>
      </c>
      <c r="W110" s="822">
        <v>4275.4568334510441</v>
      </c>
      <c r="X110" s="822">
        <v>26.522179629427182</v>
      </c>
      <c r="Y110" s="484" t="s">
        <v>850</v>
      </c>
      <c r="Z110" s="484" t="s">
        <v>850</v>
      </c>
      <c r="AA110" s="483" t="s">
        <v>1036</v>
      </c>
      <c r="AB110" s="483"/>
      <c r="AC110" s="483" t="s">
        <v>1037</v>
      </c>
    </row>
    <row r="111" spans="1:29" ht="18.75" customHeight="1">
      <c r="A111" s="482">
        <v>104</v>
      </c>
      <c r="B111" s="482" t="s">
        <v>840</v>
      </c>
      <c r="C111" s="482" t="s">
        <v>841</v>
      </c>
      <c r="D111" s="482" t="s">
        <v>1016</v>
      </c>
      <c r="E111" s="482" t="s">
        <v>1049</v>
      </c>
      <c r="F111" s="488" t="s">
        <v>861</v>
      </c>
      <c r="G111" s="488" t="s">
        <v>856</v>
      </c>
      <c r="H111" s="488" t="s">
        <v>823</v>
      </c>
      <c r="I111" s="487" t="s">
        <v>1018</v>
      </c>
      <c r="J111" s="487" t="s">
        <v>1052</v>
      </c>
      <c r="K111" s="486" t="s">
        <v>1020</v>
      </c>
      <c r="L111" s="482">
        <v>2016</v>
      </c>
      <c r="M111" s="821">
        <v>9437.3598381299926</v>
      </c>
      <c r="N111" s="485" t="s">
        <v>849</v>
      </c>
      <c r="O111" s="485" t="s">
        <v>849</v>
      </c>
      <c r="P111" s="822">
        <v>7483086.972370836</v>
      </c>
      <c r="Q111" s="822">
        <v>1810305.6616795</v>
      </c>
      <c r="R111" s="822">
        <v>945388.48241063219</v>
      </c>
      <c r="S111" s="822">
        <v>4519253.0456556836</v>
      </c>
      <c r="T111" s="822">
        <v>4519253.0456556836</v>
      </c>
      <c r="U111" s="822">
        <v>4519253.0456556836</v>
      </c>
      <c r="V111" s="822">
        <v>13557759.136967052</v>
      </c>
      <c r="W111" s="822">
        <v>9339735.0519025531</v>
      </c>
      <c r="X111" s="822">
        <v>142106.93686552515</v>
      </c>
      <c r="Y111" s="484" t="s">
        <v>850</v>
      </c>
      <c r="Z111" s="484" t="s">
        <v>850</v>
      </c>
      <c r="AA111" s="483" t="s">
        <v>1036</v>
      </c>
      <c r="AB111" s="483"/>
      <c r="AC111" s="483" t="s">
        <v>1037</v>
      </c>
    </row>
    <row r="112" spans="1:29" ht="18.75" customHeight="1">
      <c r="A112" s="482">
        <v>105</v>
      </c>
      <c r="B112" s="482" t="s">
        <v>840</v>
      </c>
      <c r="C112" s="482" t="s">
        <v>841</v>
      </c>
      <c r="D112" s="482" t="s">
        <v>1016</v>
      </c>
      <c r="E112" s="482" t="s">
        <v>1049</v>
      </c>
      <c r="F112" s="488" t="s">
        <v>862</v>
      </c>
      <c r="G112" s="488" t="s">
        <v>856</v>
      </c>
      <c r="H112" s="488" t="s">
        <v>823</v>
      </c>
      <c r="I112" s="487" t="s">
        <v>1018</v>
      </c>
      <c r="J112" s="487" t="s">
        <v>1053</v>
      </c>
      <c r="K112" s="486" t="s">
        <v>1020</v>
      </c>
      <c r="L112" s="482">
        <v>2016</v>
      </c>
      <c r="M112" s="821">
        <v>7067.957955825831</v>
      </c>
      <c r="N112" s="485" t="s">
        <v>849</v>
      </c>
      <c r="O112" s="485" t="s">
        <v>849</v>
      </c>
      <c r="P112" s="822">
        <v>5348025.2220682688</v>
      </c>
      <c r="Q112" s="822">
        <v>1229103.758879758</v>
      </c>
      <c r="R112" s="822">
        <v>683328.81799301051</v>
      </c>
      <c r="S112" s="822">
        <v>3421599.2952692867</v>
      </c>
      <c r="T112" s="822">
        <v>3421599.2952692867</v>
      </c>
      <c r="U112" s="822">
        <v>3421599.2952692867</v>
      </c>
      <c r="V112" s="822">
        <v>10264797.885807861</v>
      </c>
      <c r="W112" s="822">
        <v>7075625.1201137546</v>
      </c>
      <c r="X112" s="822">
        <v>85264.163813361665</v>
      </c>
      <c r="Y112" s="484" t="s">
        <v>850</v>
      </c>
      <c r="Z112" s="484" t="s">
        <v>850</v>
      </c>
      <c r="AA112" s="483" t="s">
        <v>1036</v>
      </c>
      <c r="AB112" s="483"/>
      <c r="AC112" s="483" t="s">
        <v>1037</v>
      </c>
    </row>
    <row r="113" spans="1:29" ht="18.75" customHeight="1">
      <c r="A113" s="482">
        <v>106</v>
      </c>
      <c r="B113" s="482" t="s">
        <v>840</v>
      </c>
      <c r="C113" s="482" t="s">
        <v>841</v>
      </c>
      <c r="D113" s="482" t="s">
        <v>1016</v>
      </c>
      <c r="E113" s="482" t="s">
        <v>1049</v>
      </c>
      <c r="F113" s="488" t="s">
        <v>863</v>
      </c>
      <c r="G113" s="488" t="s">
        <v>856</v>
      </c>
      <c r="H113" s="488" t="s">
        <v>823</v>
      </c>
      <c r="I113" s="487" t="s">
        <v>1018</v>
      </c>
      <c r="J113" s="487" t="s">
        <v>1054</v>
      </c>
      <c r="K113" s="486" t="s">
        <v>1020</v>
      </c>
      <c r="L113" s="482">
        <v>2016</v>
      </c>
      <c r="M113" s="821">
        <v>347.53545859703235</v>
      </c>
      <c r="N113" s="485" t="s">
        <v>849</v>
      </c>
      <c r="O113" s="485" t="s">
        <v>849</v>
      </c>
      <c r="P113" s="822">
        <v>62430.278941530822</v>
      </c>
      <c r="Q113" s="822">
        <v>183358.90166458068</v>
      </c>
      <c r="R113" s="822">
        <v>15979.783781101989</v>
      </c>
      <c r="S113" s="822">
        <v>54620.690379403299</v>
      </c>
      <c r="T113" s="822">
        <v>54620.690379403299</v>
      </c>
      <c r="U113" s="822">
        <v>54620.690379403299</v>
      </c>
      <c r="V113" s="822">
        <v>163862.0711382099</v>
      </c>
      <c r="W113" s="822">
        <v>118099.00990596776</v>
      </c>
      <c r="X113" s="822">
        <v>5203.5126562540627</v>
      </c>
      <c r="Y113" s="484" t="s">
        <v>850</v>
      </c>
      <c r="Z113" s="484" t="s">
        <v>850</v>
      </c>
      <c r="AA113" s="483" t="s">
        <v>1036</v>
      </c>
      <c r="AB113" s="483"/>
      <c r="AC113" s="483" t="s">
        <v>1037</v>
      </c>
    </row>
    <row r="114" spans="1:29" ht="18.75" customHeight="1">
      <c r="A114" s="482">
        <v>107</v>
      </c>
      <c r="B114" s="482" t="s">
        <v>840</v>
      </c>
      <c r="C114" s="482" t="s">
        <v>841</v>
      </c>
      <c r="D114" s="482" t="s">
        <v>1016</v>
      </c>
      <c r="E114" s="482" t="s">
        <v>1049</v>
      </c>
      <c r="F114" s="488" t="s">
        <v>864</v>
      </c>
      <c r="G114" s="488" t="s">
        <v>856</v>
      </c>
      <c r="H114" s="488" t="s">
        <v>823</v>
      </c>
      <c r="I114" s="487" t="s">
        <v>1018</v>
      </c>
      <c r="J114" s="487" t="s">
        <v>1055</v>
      </c>
      <c r="K114" s="486" t="s">
        <v>1020</v>
      </c>
      <c r="L114" s="482">
        <v>2016</v>
      </c>
      <c r="M114" s="821">
        <v>205.89504009842426</v>
      </c>
      <c r="N114" s="485" t="s">
        <v>849</v>
      </c>
      <c r="O114" s="485" t="s">
        <v>849</v>
      </c>
      <c r="P114" s="822">
        <v>41800.438527461592</v>
      </c>
      <c r="Q114" s="822">
        <v>114802.08959769846</v>
      </c>
      <c r="R114" s="822">
        <v>10023.095131716365</v>
      </c>
      <c r="S114" s="822">
        <v>42996.806996486303</v>
      </c>
      <c r="T114" s="822">
        <v>42996.806996486303</v>
      </c>
      <c r="U114" s="822">
        <v>42996.806996486303</v>
      </c>
      <c r="V114" s="822">
        <v>128990.42098945891</v>
      </c>
      <c r="W114" s="822">
        <v>91199.201098149366</v>
      </c>
      <c r="X114" s="822">
        <v>3525.9652979913144</v>
      </c>
      <c r="Y114" s="484" t="s">
        <v>850</v>
      </c>
      <c r="Z114" s="484" t="s">
        <v>850</v>
      </c>
      <c r="AA114" s="483" t="s">
        <v>1036</v>
      </c>
      <c r="AB114" s="483"/>
      <c r="AC114" s="483" t="s">
        <v>1037</v>
      </c>
    </row>
    <row r="115" spans="1:29" ht="18.75" customHeight="1">
      <c r="A115" s="482">
        <v>108</v>
      </c>
      <c r="B115" s="482" t="s">
        <v>840</v>
      </c>
      <c r="C115" s="482" t="s">
        <v>841</v>
      </c>
      <c r="D115" s="482" t="s">
        <v>1016</v>
      </c>
      <c r="E115" s="482" t="s">
        <v>1049</v>
      </c>
      <c r="F115" s="488" t="s">
        <v>865</v>
      </c>
      <c r="G115" s="488" t="s">
        <v>856</v>
      </c>
      <c r="H115" s="488" t="s">
        <v>823</v>
      </c>
      <c r="I115" s="487" t="s">
        <v>1018</v>
      </c>
      <c r="J115" s="487" t="s">
        <v>1056</v>
      </c>
      <c r="K115" s="486" t="s">
        <v>1020</v>
      </c>
      <c r="L115" s="482">
        <v>2016</v>
      </c>
      <c r="M115" s="821">
        <v>21.021047825213778</v>
      </c>
      <c r="N115" s="485" t="s">
        <v>849</v>
      </c>
      <c r="O115" s="485" t="s">
        <v>849</v>
      </c>
      <c r="P115" s="822">
        <v>5467.4462053439074</v>
      </c>
      <c r="Q115" s="822">
        <v>3226.0769265078825</v>
      </c>
      <c r="R115" s="822">
        <v>927.19700802013165</v>
      </c>
      <c r="S115" s="822">
        <v>7929.8011789800885</v>
      </c>
      <c r="T115" s="822">
        <v>7929.8011789800885</v>
      </c>
      <c r="U115" s="822">
        <v>7929.8011789800885</v>
      </c>
      <c r="V115" s="822">
        <v>23789.403536940266</v>
      </c>
      <c r="W115" s="822">
        <v>16583.781300396615</v>
      </c>
      <c r="X115" s="822">
        <v>175.62397211619006</v>
      </c>
      <c r="Y115" s="484" t="s">
        <v>850</v>
      </c>
      <c r="Z115" s="484" t="s">
        <v>850</v>
      </c>
      <c r="AA115" s="483" t="s">
        <v>1036</v>
      </c>
      <c r="AB115" s="483"/>
      <c r="AC115" s="483" t="s">
        <v>1037</v>
      </c>
    </row>
    <row r="116" spans="1:29" ht="18.75" customHeight="1">
      <c r="A116" s="482">
        <v>109</v>
      </c>
      <c r="B116" s="482" t="s">
        <v>840</v>
      </c>
      <c r="C116" s="482" t="s">
        <v>841</v>
      </c>
      <c r="D116" s="482" t="s">
        <v>1016</v>
      </c>
      <c r="E116" s="482" t="s">
        <v>1049</v>
      </c>
      <c r="F116" s="488" t="s">
        <v>868</v>
      </c>
      <c r="G116" s="488" t="s">
        <v>856</v>
      </c>
      <c r="H116" s="488" t="s">
        <v>823</v>
      </c>
      <c r="I116" s="487" t="s">
        <v>1018</v>
      </c>
      <c r="J116" s="487" t="s">
        <v>1057</v>
      </c>
      <c r="K116" s="486" t="s">
        <v>1020</v>
      </c>
      <c r="L116" s="482">
        <v>2016</v>
      </c>
      <c r="M116" s="821">
        <v>15.484829734260011</v>
      </c>
      <c r="N116" s="485" t="s">
        <v>849</v>
      </c>
      <c r="O116" s="485" t="s">
        <v>849</v>
      </c>
      <c r="P116" s="822">
        <v>4077.0401928630044</v>
      </c>
      <c r="Q116" s="822">
        <v>2224.0404643668626</v>
      </c>
      <c r="R116" s="822">
        <v>744.71766701418085</v>
      </c>
      <c r="S116" s="822">
        <v>5856.5475957423359</v>
      </c>
      <c r="T116" s="822">
        <v>5856.5475957423359</v>
      </c>
      <c r="U116" s="822">
        <v>5856.5475957423359</v>
      </c>
      <c r="V116" s="822">
        <v>17569.642787227007</v>
      </c>
      <c r="W116" s="822">
        <v>12276.91124898041</v>
      </c>
      <c r="X116" s="822">
        <v>105.37438536331554</v>
      </c>
      <c r="Y116" s="484" t="s">
        <v>850</v>
      </c>
      <c r="Z116" s="484" t="s">
        <v>850</v>
      </c>
      <c r="AA116" s="483" t="s">
        <v>1036</v>
      </c>
      <c r="AB116" s="483"/>
      <c r="AC116" s="483" t="s">
        <v>1037</v>
      </c>
    </row>
    <row r="117" spans="1:29" ht="18.75" customHeight="1">
      <c r="A117" s="482">
        <v>110</v>
      </c>
      <c r="B117" s="482" t="s">
        <v>840</v>
      </c>
      <c r="C117" s="482" t="s">
        <v>841</v>
      </c>
      <c r="D117" s="482" t="s">
        <v>1016</v>
      </c>
      <c r="E117" s="482" t="s">
        <v>1049</v>
      </c>
      <c r="F117" s="488" t="s">
        <v>869</v>
      </c>
      <c r="G117" s="488" t="s">
        <v>856</v>
      </c>
      <c r="H117" s="488" t="s">
        <v>823</v>
      </c>
      <c r="I117" s="487" t="s">
        <v>1018</v>
      </c>
      <c r="J117" s="487" t="s">
        <v>1058</v>
      </c>
      <c r="K117" s="486" t="s">
        <v>1020</v>
      </c>
      <c r="L117" s="482">
        <v>2016</v>
      </c>
      <c r="M117" s="821">
        <v>88531.347012777289</v>
      </c>
      <c r="N117" s="485" t="s">
        <v>849</v>
      </c>
      <c r="O117" s="485" t="s">
        <v>849</v>
      </c>
      <c r="P117" s="822">
        <v>90435276.594303176</v>
      </c>
      <c r="Q117" s="822">
        <v>15192873.811917851</v>
      </c>
      <c r="R117" s="822">
        <v>5200166.6123276148</v>
      </c>
      <c r="S117" s="822">
        <v>3419490.3110347735</v>
      </c>
      <c r="T117" s="822">
        <v>3419490.3110347735</v>
      </c>
      <c r="U117" s="822">
        <v>3419490.3110347735</v>
      </c>
      <c r="V117" s="822">
        <v>10258470.933104321</v>
      </c>
      <c r="W117" s="822">
        <v>7066905.3480670908</v>
      </c>
      <c r="X117" s="822">
        <v>872214.08680340752</v>
      </c>
      <c r="Y117" s="484" t="s">
        <v>850</v>
      </c>
      <c r="Z117" s="484" t="s">
        <v>850</v>
      </c>
      <c r="AA117" s="483" t="s">
        <v>1036</v>
      </c>
      <c r="AB117" s="483"/>
      <c r="AC117" s="483" t="s">
        <v>1037</v>
      </c>
    </row>
    <row r="118" spans="1:29" ht="18.75" customHeight="1">
      <c r="A118" s="482">
        <v>111</v>
      </c>
      <c r="B118" s="482" t="s">
        <v>840</v>
      </c>
      <c r="C118" s="482" t="s">
        <v>841</v>
      </c>
      <c r="D118" s="482" t="s">
        <v>1016</v>
      </c>
      <c r="E118" s="482" t="s">
        <v>1049</v>
      </c>
      <c r="F118" s="488" t="s">
        <v>870</v>
      </c>
      <c r="G118" s="488" t="s">
        <v>856</v>
      </c>
      <c r="H118" s="488" t="s">
        <v>823</v>
      </c>
      <c r="I118" s="487" t="s">
        <v>1018</v>
      </c>
      <c r="J118" s="487" t="s">
        <v>1059</v>
      </c>
      <c r="K118" s="486" t="s">
        <v>1020</v>
      </c>
      <c r="L118" s="482">
        <v>2016</v>
      </c>
      <c r="M118" s="821">
        <v>57968.140250054239</v>
      </c>
      <c r="N118" s="485" t="s">
        <v>849</v>
      </c>
      <c r="O118" s="485" t="s">
        <v>849</v>
      </c>
      <c r="P118" s="822">
        <v>63306957.689823508</v>
      </c>
      <c r="Q118" s="822">
        <v>9857099.3366330154</v>
      </c>
      <c r="R118" s="822">
        <v>3609567.1005901182</v>
      </c>
      <c r="S118" s="822">
        <v>23676786.219631448</v>
      </c>
      <c r="T118" s="822">
        <v>23676786.219631448</v>
      </c>
      <c r="U118" s="822">
        <v>23676786.219631448</v>
      </c>
      <c r="V118" s="822">
        <v>71030358.658894345</v>
      </c>
      <c r="W118" s="822">
        <v>48961917.770678833</v>
      </c>
      <c r="X118" s="822">
        <v>523328.46247964632</v>
      </c>
      <c r="Y118" s="484" t="s">
        <v>850</v>
      </c>
      <c r="Z118" s="484" t="s">
        <v>850</v>
      </c>
      <c r="AA118" s="483" t="s">
        <v>1036</v>
      </c>
      <c r="AB118" s="483"/>
      <c r="AC118" s="483" t="s">
        <v>1037</v>
      </c>
    </row>
    <row r="119" spans="1:29" ht="18.75" customHeight="1">
      <c r="A119" s="482">
        <v>112</v>
      </c>
      <c r="B119" s="482" t="s">
        <v>840</v>
      </c>
      <c r="C119" s="482" t="s">
        <v>841</v>
      </c>
      <c r="D119" s="482" t="s">
        <v>1016</v>
      </c>
      <c r="E119" s="482" t="s">
        <v>1049</v>
      </c>
      <c r="F119" s="488" t="s">
        <v>871</v>
      </c>
      <c r="G119" s="488" t="s">
        <v>856</v>
      </c>
      <c r="H119" s="488" t="s">
        <v>823</v>
      </c>
      <c r="I119" s="487" t="s">
        <v>1018</v>
      </c>
      <c r="J119" s="487" t="s">
        <v>1060</v>
      </c>
      <c r="K119" s="486" t="s">
        <v>1020</v>
      </c>
      <c r="L119" s="482">
        <v>2016</v>
      </c>
      <c r="M119" s="821">
        <v>3071.8387393744697</v>
      </c>
      <c r="N119" s="485" t="s">
        <v>849</v>
      </c>
      <c r="O119" s="485" t="s">
        <v>849</v>
      </c>
      <c r="P119" s="822">
        <v>893955.50610527652</v>
      </c>
      <c r="Q119" s="822">
        <v>2695915.4186337399</v>
      </c>
      <c r="R119" s="822">
        <v>124550.1004654429</v>
      </c>
      <c r="S119" s="822">
        <v>211778.38358389013</v>
      </c>
      <c r="T119" s="822">
        <v>211778.38358389013</v>
      </c>
      <c r="U119" s="822">
        <v>211778.38358389013</v>
      </c>
      <c r="V119" s="822">
        <v>635335.15075167036</v>
      </c>
      <c r="W119" s="822">
        <v>457900.06034370651</v>
      </c>
      <c r="X119" s="822">
        <v>26231.327729491735</v>
      </c>
      <c r="Y119" s="484" t="s">
        <v>850</v>
      </c>
      <c r="Z119" s="484" t="s">
        <v>850</v>
      </c>
      <c r="AA119" s="483" t="s">
        <v>1036</v>
      </c>
      <c r="AB119" s="483"/>
      <c r="AC119" s="483" t="s">
        <v>1037</v>
      </c>
    </row>
    <row r="120" spans="1:29" ht="18.75" customHeight="1">
      <c r="A120" s="482">
        <v>113</v>
      </c>
      <c r="B120" s="482" t="s">
        <v>840</v>
      </c>
      <c r="C120" s="482" t="s">
        <v>841</v>
      </c>
      <c r="D120" s="482" t="s">
        <v>1016</v>
      </c>
      <c r="E120" s="482" t="s">
        <v>1049</v>
      </c>
      <c r="F120" s="488" t="s">
        <v>872</v>
      </c>
      <c r="G120" s="488" t="s">
        <v>856</v>
      </c>
      <c r="H120" s="488" t="s">
        <v>823</v>
      </c>
      <c r="I120" s="487" t="s">
        <v>1018</v>
      </c>
      <c r="J120" s="487" t="s">
        <v>1061</v>
      </c>
      <c r="K120" s="486" t="s">
        <v>1020</v>
      </c>
      <c r="L120" s="482">
        <v>2016</v>
      </c>
      <c r="M120" s="821">
        <v>1843.4718773657135</v>
      </c>
      <c r="N120" s="485" t="s">
        <v>849</v>
      </c>
      <c r="O120" s="485" t="s">
        <v>849</v>
      </c>
      <c r="P120" s="822">
        <v>584625.52379133052</v>
      </c>
      <c r="Q120" s="822">
        <v>1668568.3275053771</v>
      </c>
      <c r="R120" s="822">
        <v>74877.554785553308</v>
      </c>
      <c r="S120" s="822">
        <v>130243.4972406525</v>
      </c>
      <c r="T120" s="822">
        <v>130243.4972406525</v>
      </c>
      <c r="U120" s="822">
        <v>130243.4972406525</v>
      </c>
      <c r="V120" s="822">
        <v>390730.49172195751</v>
      </c>
      <c r="W120" s="822">
        <v>276255.46468013799</v>
      </c>
      <c r="X120" s="822">
        <v>17232.474361115539</v>
      </c>
      <c r="Y120" s="484" t="s">
        <v>850</v>
      </c>
      <c r="Z120" s="484" t="s">
        <v>850</v>
      </c>
      <c r="AA120" s="483" t="s">
        <v>1036</v>
      </c>
      <c r="AB120" s="483"/>
      <c r="AC120" s="483" t="s">
        <v>1037</v>
      </c>
    </row>
    <row r="121" spans="1:29" ht="18.75" customHeight="1">
      <c r="A121" s="482">
        <v>114</v>
      </c>
      <c r="B121" s="482" t="s">
        <v>840</v>
      </c>
      <c r="C121" s="482" t="s">
        <v>841</v>
      </c>
      <c r="D121" s="482" t="s">
        <v>1062</v>
      </c>
      <c r="E121" s="482" t="s">
        <v>843</v>
      </c>
      <c r="F121" s="488" t="s">
        <v>844</v>
      </c>
      <c r="G121" s="488" t="s">
        <v>942</v>
      </c>
      <c r="H121" s="488" t="s">
        <v>823</v>
      </c>
      <c r="I121" s="487" t="s">
        <v>846</v>
      </c>
      <c r="J121" s="487" t="s">
        <v>847</v>
      </c>
      <c r="K121" s="486" t="s">
        <v>1020</v>
      </c>
      <c r="L121" s="482">
        <v>2016</v>
      </c>
      <c r="M121" s="821">
        <v>2517.0776141727811</v>
      </c>
      <c r="N121" s="485" t="s">
        <v>849</v>
      </c>
      <c r="O121" s="485" t="s">
        <v>849</v>
      </c>
      <c r="P121" s="822">
        <v>5096.8419351586581</v>
      </c>
      <c r="Q121" s="822">
        <v>2092.4401557868309</v>
      </c>
      <c r="R121" s="822">
        <v>2649.622900475184</v>
      </c>
      <c r="S121" s="822">
        <v>1756.6706579150623</v>
      </c>
      <c r="T121" s="822">
        <v>1756.6706579150623</v>
      </c>
      <c r="U121" s="822">
        <v>1756.6706579150623</v>
      </c>
      <c r="V121" s="822">
        <v>5270.0119737451869</v>
      </c>
      <c r="W121" s="822">
        <v>3630.4314789696873</v>
      </c>
      <c r="X121" s="822">
        <v>13879.125282212352</v>
      </c>
      <c r="Y121" s="484" t="s">
        <v>850</v>
      </c>
      <c r="Z121" s="484" t="s">
        <v>850</v>
      </c>
      <c r="AA121" s="483" t="s">
        <v>943</v>
      </c>
      <c r="AB121" s="483" t="s">
        <v>944</v>
      </c>
      <c r="AC121" s="483"/>
    </row>
    <row r="122" spans="1:29" ht="18.75" customHeight="1">
      <c r="A122" s="482">
        <v>115</v>
      </c>
      <c r="B122" s="482" t="s">
        <v>840</v>
      </c>
      <c r="C122" s="482" t="s">
        <v>1063</v>
      </c>
      <c r="D122" s="482" t="s">
        <v>1064</v>
      </c>
      <c r="E122" s="482" t="s">
        <v>1065</v>
      </c>
      <c r="F122" s="488" t="s">
        <v>947</v>
      </c>
      <c r="G122" s="488" t="s">
        <v>1066</v>
      </c>
      <c r="H122" s="488" t="s">
        <v>823</v>
      </c>
      <c r="I122" s="487" t="s">
        <v>1067</v>
      </c>
      <c r="J122" s="487" t="s">
        <v>1068</v>
      </c>
      <c r="K122" s="486" t="s">
        <v>1020</v>
      </c>
      <c r="L122" s="482">
        <v>2016</v>
      </c>
      <c r="M122" s="823">
        <v>1.4341758820431807</v>
      </c>
      <c r="N122" s="485">
        <v>10894</v>
      </c>
      <c r="O122" s="485">
        <v>7596</v>
      </c>
      <c r="P122" s="824">
        <v>3.3838585700631554</v>
      </c>
      <c r="Q122" s="824">
        <v>2.3069873997709047</v>
      </c>
      <c r="R122" s="824">
        <v>0.26884430299462286</v>
      </c>
      <c r="S122" s="822">
        <v>5.9191732809693987</v>
      </c>
      <c r="T122" s="822">
        <v>5.9191732809693987</v>
      </c>
      <c r="U122" s="822">
        <v>5.9191732809693987</v>
      </c>
      <c r="V122" s="822">
        <v>17.757519842908195</v>
      </c>
      <c r="W122" s="822">
        <v>12.232886632382417</v>
      </c>
      <c r="X122" s="824">
        <v>0.26225631959406365</v>
      </c>
      <c r="Y122" s="484">
        <v>5015.6521122364675</v>
      </c>
      <c r="Z122" s="484">
        <v>19125</v>
      </c>
      <c r="AA122" s="483" t="s">
        <v>1069</v>
      </c>
      <c r="AB122" s="483" t="s">
        <v>1070</v>
      </c>
      <c r="AC122" s="483" t="s">
        <v>1071</v>
      </c>
    </row>
    <row r="123" spans="1:29" ht="18.75" customHeight="1">
      <c r="A123" s="482">
        <v>116</v>
      </c>
      <c r="B123" s="482" t="s">
        <v>840</v>
      </c>
      <c r="C123" s="482" t="s">
        <v>1063</v>
      </c>
      <c r="D123" s="482" t="s">
        <v>1064</v>
      </c>
      <c r="E123" s="482" t="s">
        <v>1065</v>
      </c>
      <c r="F123" s="488" t="s">
        <v>953</v>
      </c>
      <c r="G123" s="488" t="s">
        <v>1066</v>
      </c>
      <c r="H123" s="488" t="s">
        <v>823</v>
      </c>
      <c r="I123" s="487" t="s">
        <v>1067</v>
      </c>
      <c r="J123" s="487" t="s">
        <v>1072</v>
      </c>
      <c r="K123" s="486" t="s">
        <v>1020</v>
      </c>
      <c r="L123" s="482">
        <v>2016</v>
      </c>
      <c r="M123" s="821">
        <v>5359.3141126908895</v>
      </c>
      <c r="N123" s="485">
        <v>40709350</v>
      </c>
      <c r="O123" s="485">
        <v>7596</v>
      </c>
      <c r="P123" s="822">
        <v>32280.702379432401</v>
      </c>
      <c r="Q123" s="822">
        <v>11554.678835533767</v>
      </c>
      <c r="R123" s="822">
        <v>1365.2271913067175</v>
      </c>
      <c r="S123" s="822">
        <v>22756.948852021575</v>
      </c>
      <c r="T123" s="822">
        <v>22756.948852021575</v>
      </c>
      <c r="U123" s="822">
        <v>22756.948852021575</v>
      </c>
      <c r="V123" s="822">
        <v>68270.846556064731</v>
      </c>
      <c r="W123" s="822">
        <v>47030.752808120793</v>
      </c>
      <c r="X123" s="822">
        <v>1185.0003295766467</v>
      </c>
      <c r="Y123" s="484">
        <v>22663131.303153366</v>
      </c>
      <c r="Z123" s="484">
        <v>19125</v>
      </c>
      <c r="AA123" s="483" t="s">
        <v>1069</v>
      </c>
      <c r="AB123" s="483" t="s">
        <v>1070</v>
      </c>
      <c r="AC123" s="483" t="s">
        <v>1071</v>
      </c>
    </row>
    <row r="124" spans="1:29" ht="18.75" customHeight="1">
      <c r="A124" s="482">
        <v>117</v>
      </c>
      <c r="B124" s="482" t="s">
        <v>840</v>
      </c>
      <c r="C124" s="482" t="s">
        <v>1063</v>
      </c>
      <c r="D124" s="482" t="s">
        <v>1064</v>
      </c>
      <c r="E124" s="482" t="s">
        <v>1065</v>
      </c>
      <c r="F124" s="488" t="s">
        <v>955</v>
      </c>
      <c r="G124" s="488" t="s">
        <v>1066</v>
      </c>
      <c r="H124" s="488" t="s">
        <v>823</v>
      </c>
      <c r="I124" s="487" t="s">
        <v>1067</v>
      </c>
      <c r="J124" s="487" t="s">
        <v>1073</v>
      </c>
      <c r="K124" s="486" t="s">
        <v>1020</v>
      </c>
      <c r="L124" s="482">
        <v>2016</v>
      </c>
      <c r="M124" s="821">
        <v>57.479199578725648</v>
      </c>
      <c r="N124" s="485">
        <v>436612</v>
      </c>
      <c r="O124" s="485">
        <v>7596</v>
      </c>
      <c r="P124" s="822">
        <v>374.50159386892693</v>
      </c>
      <c r="Q124" s="822">
        <v>1012.8361450994053</v>
      </c>
      <c r="R124" s="822">
        <v>38.795446822207033</v>
      </c>
      <c r="S124" s="822">
        <v>227.57675605417438</v>
      </c>
      <c r="T124" s="822">
        <v>227.57675605417438</v>
      </c>
      <c r="U124" s="822">
        <v>227.57675605417438</v>
      </c>
      <c r="V124" s="822">
        <v>682.73026816252309</v>
      </c>
      <c r="W124" s="822">
        <v>470.32254756362431</v>
      </c>
      <c r="X124" s="822">
        <v>30.415937146294521</v>
      </c>
      <c r="Y124" s="484">
        <v>581704.79792288272</v>
      </c>
      <c r="Z124" s="484">
        <v>19125</v>
      </c>
      <c r="AA124" s="483" t="s">
        <v>1069</v>
      </c>
      <c r="AB124" s="483" t="s">
        <v>1070</v>
      </c>
      <c r="AC124" s="483" t="s">
        <v>1071</v>
      </c>
    </row>
    <row r="125" spans="1:29" ht="18.75" customHeight="1">
      <c r="A125" s="482">
        <v>118</v>
      </c>
      <c r="B125" s="482" t="s">
        <v>840</v>
      </c>
      <c r="C125" s="482" t="s">
        <v>1063</v>
      </c>
      <c r="D125" s="482" t="s">
        <v>1064</v>
      </c>
      <c r="E125" s="482" t="s">
        <v>1074</v>
      </c>
      <c r="F125" s="488" t="s">
        <v>947</v>
      </c>
      <c r="G125" s="488" t="s">
        <v>1075</v>
      </c>
      <c r="H125" s="488" t="s">
        <v>823</v>
      </c>
      <c r="I125" s="487" t="s">
        <v>1076</v>
      </c>
      <c r="J125" s="487" t="s">
        <v>1077</v>
      </c>
      <c r="K125" s="486" t="s">
        <v>1020</v>
      </c>
      <c r="L125" s="482">
        <v>2016</v>
      </c>
      <c r="M125" s="821">
        <v>11.26777251184834</v>
      </c>
      <c r="N125" s="485">
        <v>9510</v>
      </c>
      <c r="O125" s="485">
        <v>844</v>
      </c>
      <c r="P125" s="822">
        <v>17.906423626106665</v>
      </c>
      <c r="Q125" s="822">
        <v>12.24668734474648</v>
      </c>
      <c r="R125" s="822">
        <v>2.438675637506734</v>
      </c>
      <c r="S125" s="822">
        <v>10.789542905182435</v>
      </c>
      <c r="T125" s="822">
        <v>10.789542905182435</v>
      </c>
      <c r="U125" s="822">
        <v>10.789542905182435</v>
      </c>
      <c r="V125" s="822">
        <v>32.368628715547302</v>
      </c>
      <c r="W125" s="822">
        <v>22.298258373119776</v>
      </c>
      <c r="X125" s="822">
        <v>2.3603068763465731</v>
      </c>
      <c r="Y125" s="484">
        <v>5015.6521122364675</v>
      </c>
      <c r="Z125" s="484">
        <v>2125</v>
      </c>
      <c r="AA125" s="483" t="s">
        <v>1078</v>
      </c>
      <c r="AB125" s="483" t="s">
        <v>1070</v>
      </c>
      <c r="AC125" s="483"/>
    </row>
    <row r="126" spans="1:29" ht="18.75" customHeight="1">
      <c r="A126" s="482">
        <v>119</v>
      </c>
      <c r="B126" s="482" t="s">
        <v>840</v>
      </c>
      <c r="C126" s="482" t="s">
        <v>1063</v>
      </c>
      <c r="D126" s="482" t="s">
        <v>1064</v>
      </c>
      <c r="E126" s="482" t="s">
        <v>1074</v>
      </c>
      <c r="F126" s="488" t="s">
        <v>953</v>
      </c>
      <c r="G126" s="488" t="s">
        <v>1075</v>
      </c>
      <c r="H126" s="488" t="s">
        <v>823</v>
      </c>
      <c r="I126" s="487" t="s">
        <v>1076</v>
      </c>
      <c r="J126" s="487" t="s">
        <v>1079</v>
      </c>
      <c r="K126" s="486" t="s">
        <v>1020</v>
      </c>
      <c r="L126" s="482">
        <v>2016</v>
      </c>
      <c r="M126" s="821">
        <v>42129.538929510527</v>
      </c>
      <c r="N126" s="485">
        <v>35557330.856506884</v>
      </c>
      <c r="O126" s="485">
        <v>844</v>
      </c>
      <c r="P126" s="822">
        <v>264147.81464039435</v>
      </c>
      <c r="Q126" s="822">
        <v>60820.487255878936</v>
      </c>
      <c r="R126" s="822">
        <v>11858.389836685174</v>
      </c>
      <c r="S126" s="822">
        <v>41669.508633721016</v>
      </c>
      <c r="T126" s="822">
        <v>41669.508633721016</v>
      </c>
      <c r="U126" s="822">
        <v>41669.508633721016</v>
      </c>
      <c r="V126" s="822">
        <v>125008.52590116306</v>
      </c>
      <c r="W126" s="822">
        <v>86116.48129684561</v>
      </c>
      <c r="X126" s="822">
        <v>10665.002966189819</v>
      </c>
      <c r="Y126" s="484">
        <v>22663131.303153366</v>
      </c>
      <c r="Z126" s="484">
        <v>2125</v>
      </c>
      <c r="AA126" s="483" t="s">
        <v>1078</v>
      </c>
      <c r="AB126" s="483" t="s">
        <v>1070</v>
      </c>
      <c r="AC126" s="483"/>
    </row>
    <row r="127" spans="1:29" ht="18.75" customHeight="1">
      <c r="A127" s="482">
        <v>120</v>
      </c>
      <c r="B127" s="482" t="s">
        <v>840</v>
      </c>
      <c r="C127" s="482" t="s">
        <v>1063</v>
      </c>
      <c r="D127" s="482" t="s">
        <v>1064</v>
      </c>
      <c r="E127" s="482" t="s">
        <v>1074</v>
      </c>
      <c r="F127" s="488" t="s">
        <v>955</v>
      </c>
      <c r="G127" s="488" t="s">
        <v>1075</v>
      </c>
      <c r="H127" s="488" t="s">
        <v>823</v>
      </c>
      <c r="I127" s="487" t="s">
        <v>1076</v>
      </c>
      <c r="J127" s="487" t="s">
        <v>1080</v>
      </c>
      <c r="K127" s="486" t="s">
        <v>1020</v>
      </c>
      <c r="L127" s="482">
        <v>2016</v>
      </c>
      <c r="M127" s="821">
        <v>304.37886208823659</v>
      </c>
      <c r="N127" s="485">
        <v>256895.75960247169</v>
      </c>
      <c r="O127" s="485">
        <v>844</v>
      </c>
      <c r="P127" s="822">
        <v>2683.0776137754438</v>
      </c>
      <c r="Q127" s="822">
        <v>9099.5842183728782</v>
      </c>
      <c r="R127" s="822">
        <v>310.47414957462883</v>
      </c>
      <c r="S127" s="822">
        <v>274.11790952173322</v>
      </c>
      <c r="T127" s="822">
        <v>274.11790952173322</v>
      </c>
      <c r="U127" s="822">
        <v>274.11790952173322</v>
      </c>
      <c r="V127" s="822">
        <v>822.35372856519962</v>
      </c>
      <c r="W127" s="822">
        <v>566.50703601903206</v>
      </c>
      <c r="X127" s="822">
        <v>273.74343431665068</v>
      </c>
      <c r="Y127" s="484">
        <v>581704.79792288272</v>
      </c>
      <c r="Z127" s="484">
        <v>2125</v>
      </c>
      <c r="AA127" s="483" t="s">
        <v>1081</v>
      </c>
      <c r="AB127" s="483" t="s">
        <v>1070</v>
      </c>
      <c r="AC127" s="483"/>
    </row>
    <row r="128" spans="1:29" ht="18.75" customHeight="1">
      <c r="A128" s="482">
        <v>121</v>
      </c>
      <c r="B128" s="482" t="s">
        <v>840</v>
      </c>
      <c r="C128" s="482" t="s">
        <v>1063</v>
      </c>
      <c r="D128" s="482" t="s">
        <v>1064</v>
      </c>
      <c r="E128" s="482" t="s">
        <v>1082</v>
      </c>
      <c r="F128" s="488" t="s">
        <v>947</v>
      </c>
      <c r="G128" s="488" t="s">
        <v>1083</v>
      </c>
      <c r="H128" s="488" t="s">
        <v>823</v>
      </c>
      <c r="I128" s="487" t="s">
        <v>1084</v>
      </c>
      <c r="J128" s="487" t="s">
        <v>1085</v>
      </c>
      <c r="K128" s="486" t="s">
        <v>1020</v>
      </c>
      <c r="L128" s="482">
        <v>2016</v>
      </c>
      <c r="M128" s="823">
        <v>1.3624876072368007E-2</v>
      </c>
      <c r="N128" s="485">
        <v>9510</v>
      </c>
      <c r="O128" s="485">
        <v>697988</v>
      </c>
      <c r="P128" s="824">
        <v>2.1652265569657395E-2</v>
      </c>
      <c r="Q128" s="824">
        <v>1.4808569945279902E-2</v>
      </c>
      <c r="R128" s="824">
        <v>2.948821810769932E-3</v>
      </c>
      <c r="S128" s="822">
        <v>6.9596880192404446E-4</v>
      </c>
      <c r="T128" s="822">
        <v>6.9596880192404446E-4</v>
      </c>
      <c r="U128" s="822">
        <v>6.9596880192404446E-4</v>
      </c>
      <c r="V128" s="822">
        <v>2.0879064057721334E-3</v>
      </c>
      <c r="W128" s="822">
        <v>1.4383271192590491E-3</v>
      </c>
      <c r="X128" s="824">
        <v>2.8540591007818294E-3</v>
      </c>
      <c r="Y128" s="484">
        <v>5015.6521122364675</v>
      </c>
      <c r="Z128" s="484">
        <v>1757375</v>
      </c>
      <c r="AA128" s="483" t="s">
        <v>1086</v>
      </c>
      <c r="AB128" s="483" t="s">
        <v>1087</v>
      </c>
      <c r="AC128" s="483" t="s">
        <v>1088</v>
      </c>
    </row>
    <row r="129" spans="1:29" ht="18.75" customHeight="1">
      <c r="A129" s="482">
        <v>122</v>
      </c>
      <c r="B129" s="482" t="s">
        <v>840</v>
      </c>
      <c r="C129" s="482" t="s">
        <v>1063</v>
      </c>
      <c r="D129" s="482" t="s">
        <v>1064</v>
      </c>
      <c r="E129" s="482" t="s">
        <v>1082</v>
      </c>
      <c r="F129" s="488" t="s">
        <v>953</v>
      </c>
      <c r="G129" s="488" t="s">
        <v>1083</v>
      </c>
      <c r="H129" s="488" t="s">
        <v>823</v>
      </c>
      <c r="I129" s="487" t="s">
        <v>1084</v>
      </c>
      <c r="J129" s="487" t="s">
        <v>1089</v>
      </c>
      <c r="K129" s="486" t="s">
        <v>1020</v>
      </c>
      <c r="L129" s="482">
        <v>2016</v>
      </c>
      <c r="M129" s="821">
        <v>50.942610555635461</v>
      </c>
      <c r="N129" s="485">
        <v>35557330.856506884</v>
      </c>
      <c r="O129" s="485">
        <v>697988</v>
      </c>
      <c r="P129" s="822">
        <v>319.40485446238733</v>
      </c>
      <c r="Q129" s="822">
        <v>73.543515424279249</v>
      </c>
      <c r="R129" s="822">
        <v>14.339044542545555</v>
      </c>
      <c r="S129" s="822">
        <v>2.687850472946804</v>
      </c>
      <c r="T129" s="822">
        <v>2.687850472946804</v>
      </c>
      <c r="U129" s="822">
        <v>2.687850472946804</v>
      </c>
      <c r="V129" s="822">
        <v>8.0635514188404116</v>
      </c>
      <c r="W129" s="822">
        <v>5.5548585181761796</v>
      </c>
      <c r="X129" s="822">
        <v>12.896013260205343</v>
      </c>
      <c r="Y129" s="484">
        <v>22663131.303153366</v>
      </c>
      <c r="Z129" s="484">
        <v>1757375</v>
      </c>
      <c r="AA129" s="483" t="s">
        <v>1086</v>
      </c>
      <c r="AB129" s="483" t="s">
        <v>1087</v>
      </c>
      <c r="AC129" s="483" t="s">
        <v>1088</v>
      </c>
    </row>
    <row r="130" spans="1:29" ht="18.75" customHeight="1">
      <c r="A130" s="482">
        <v>123</v>
      </c>
      <c r="B130" s="482" t="s">
        <v>840</v>
      </c>
      <c r="C130" s="482" t="s">
        <v>1063</v>
      </c>
      <c r="D130" s="482" t="s">
        <v>1064</v>
      </c>
      <c r="E130" s="482" t="s">
        <v>1082</v>
      </c>
      <c r="F130" s="488" t="s">
        <v>955</v>
      </c>
      <c r="G130" s="488" t="s">
        <v>1083</v>
      </c>
      <c r="H130" s="488" t="s">
        <v>823</v>
      </c>
      <c r="I130" s="487" t="s">
        <v>1084</v>
      </c>
      <c r="J130" s="487" t="s">
        <v>1090</v>
      </c>
      <c r="K130" s="486" t="s">
        <v>1020</v>
      </c>
      <c r="L130" s="482">
        <v>2016</v>
      </c>
      <c r="M130" s="823">
        <v>0.36805217281672464</v>
      </c>
      <c r="N130" s="485">
        <v>256896</v>
      </c>
      <c r="O130" s="485">
        <v>697988</v>
      </c>
      <c r="P130" s="824">
        <v>3.2443501980356029</v>
      </c>
      <c r="Q130" s="824">
        <v>11.003124810608076</v>
      </c>
      <c r="R130" s="824">
        <v>0.37542218811926098</v>
      </c>
      <c r="S130" s="822">
        <v>1.7681704846285007E-2</v>
      </c>
      <c r="T130" s="822">
        <v>1.7681704846285007E-2</v>
      </c>
      <c r="U130" s="822">
        <v>1.7681704846285007E-2</v>
      </c>
      <c r="V130" s="822">
        <v>5.304511453885502E-2</v>
      </c>
      <c r="W130" s="822">
        <v>3.654197648635614E-2</v>
      </c>
      <c r="X130" s="824">
        <v>0.33100778031033939</v>
      </c>
      <c r="Y130" s="484">
        <v>581704.79792288272</v>
      </c>
      <c r="Z130" s="484">
        <v>1757375</v>
      </c>
      <c r="AA130" s="483" t="s">
        <v>1086</v>
      </c>
      <c r="AB130" s="483" t="s">
        <v>1087</v>
      </c>
      <c r="AC130" s="483" t="s">
        <v>1088</v>
      </c>
    </row>
    <row r="131" spans="1:29" ht="18.75" customHeight="1">
      <c r="A131" s="482">
        <v>124</v>
      </c>
      <c r="B131" s="482" t="s">
        <v>840</v>
      </c>
      <c r="C131" s="482" t="s">
        <v>1063</v>
      </c>
      <c r="D131" s="482" t="s">
        <v>1091</v>
      </c>
      <c r="E131" s="482" t="s">
        <v>1092</v>
      </c>
      <c r="F131" s="488" t="s">
        <v>982</v>
      </c>
      <c r="G131" s="488" t="s">
        <v>983</v>
      </c>
      <c r="H131" s="488" t="s">
        <v>823</v>
      </c>
      <c r="I131" s="487" t="s">
        <v>1093</v>
      </c>
      <c r="J131" s="487" t="s">
        <v>1094</v>
      </c>
      <c r="K131" s="486" t="s">
        <v>1020</v>
      </c>
      <c r="L131" s="482">
        <v>2016</v>
      </c>
      <c r="M131" s="826">
        <v>1.784727291138386E-3</v>
      </c>
      <c r="N131" s="485">
        <v>846</v>
      </c>
      <c r="O131" s="485">
        <v>474022</v>
      </c>
      <c r="P131" s="825">
        <v>5.7633289986996103E-4</v>
      </c>
      <c r="Q131" s="825">
        <v>3.4948027582373115E-4</v>
      </c>
      <c r="R131" s="825">
        <v>5.1885327214244914E-3</v>
      </c>
      <c r="S131" s="822">
        <v>3.7685926059003345E-2</v>
      </c>
      <c r="T131" s="822">
        <v>3.7685926059003345E-2</v>
      </c>
      <c r="U131" s="822">
        <v>3.7685926059003345E-2</v>
      </c>
      <c r="V131" s="822">
        <v>0.11305777817701004</v>
      </c>
      <c r="W131" s="822">
        <v>7.7883792082639236E-2</v>
      </c>
      <c r="X131" s="825">
        <v>4.2100299754134251E-3</v>
      </c>
      <c r="Y131" s="484">
        <v>2125</v>
      </c>
      <c r="Z131" s="484">
        <v>504747</v>
      </c>
      <c r="AA131" s="483" t="s">
        <v>1095</v>
      </c>
      <c r="AB131" s="483" t="s">
        <v>1096</v>
      </c>
      <c r="AC131" s="483" t="s">
        <v>1097</v>
      </c>
    </row>
    <row r="132" spans="1:29" ht="18.75" customHeight="1">
      <c r="A132" s="482">
        <v>125</v>
      </c>
      <c r="B132" s="482" t="s">
        <v>840</v>
      </c>
      <c r="C132" s="482" t="s">
        <v>1063</v>
      </c>
      <c r="D132" s="482" t="s">
        <v>1091</v>
      </c>
      <c r="E132" s="482" t="s">
        <v>1098</v>
      </c>
      <c r="F132" s="488" t="s">
        <v>982</v>
      </c>
      <c r="G132" s="488" t="s">
        <v>983</v>
      </c>
      <c r="H132" s="488" t="s">
        <v>823</v>
      </c>
      <c r="I132" s="487" t="s">
        <v>1093</v>
      </c>
      <c r="J132" s="487" t="s">
        <v>1099</v>
      </c>
      <c r="K132" s="486" t="s">
        <v>1020</v>
      </c>
      <c r="L132" s="482">
        <v>2016</v>
      </c>
      <c r="M132" s="826">
        <v>1.5543325580859833E-3</v>
      </c>
      <c r="N132" s="485">
        <v>675</v>
      </c>
      <c r="O132" s="485">
        <v>434270</v>
      </c>
      <c r="P132" s="825">
        <v>1.6561512406387753E-4</v>
      </c>
      <c r="Q132" s="825">
        <v>8.2360588010079149E-5</v>
      </c>
      <c r="R132" s="825">
        <v>4.6253895407677584E-3</v>
      </c>
      <c r="S132" s="822">
        <v>3.7685926059003345E-2</v>
      </c>
      <c r="T132" s="822">
        <v>3.7685926059003345E-2</v>
      </c>
      <c r="U132" s="822">
        <v>3.7685926059003345E-2</v>
      </c>
      <c r="V132" s="822">
        <v>0.11305777817701004</v>
      </c>
      <c r="W132" s="822">
        <v>7.7883792082639236E-2</v>
      </c>
      <c r="X132" s="825">
        <v>3.9306821041036402E-3</v>
      </c>
      <c r="Y132" s="484">
        <v>1984</v>
      </c>
      <c r="Z132" s="484">
        <v>504747</v>
      </c>
      <c r="AA132" s="483" t="s">
        <v>1100</v>
      </c>
      <c r="AB132" s="483" t="s">
        <v>1101</v>
      </c>
      <c r="AC132" s="483" t="s">
        <v>1102</v>
      </c>
    </row>
    <row r="133" spans="1:29" ht="18.75" customHeight="1">
      <c r="A133" s="482">
        <v>126</v>
      </c>
      <c r="B133" s="482" t="s">
        <v>840</v>
      </c>
      <c r="C133" s="482" t="s">
        <v>1063</v>
      </c>
      <c r="D133" s="482" t="s">
        <v>1091</v>
      </c>
      <c r="E133" s="482" t="s">
        <v>1103</v>
      </c>
      <c r="F133" s="488" t="s">
        <v>982</v>
      </c>
      <c r="G133" s="488" t="s">
        <v>1104</v>
      </c>
      <c r="H133" s="488" t="s">
        <v>823</v>
      </c>
      <c r="I133" s="487" t="s">
        <v>1105</v>
      </c>
      <c r="J133" s="487" t="s">
        <v>1106</v>
      </c>
      <c r="K133" s="486" t="s">
        <v>1020</v>
      </c>
      <c r="L133" s="482">
        <v>2016</v>
      </c>
      <c r="M133" s="826">
        <v>1.4239845408019038E-3</v>
      </c>
      <c r="N133" s="485">
        <v>558225</v>
      </c>
      <c r="O133" s="485">
        <v>392016194</v>
      </c>
      <c r="P133" s="825">
        <v>1.6561512406387753E-4</v>
      </c>
      <c r="Q133" s="825">
        <v>8.2360588010079149E-5</v>
      </c>
      <c r="R133" s="825">
        <v>4.6253895407677584E-3</v>
      </c>
      <c r="S133" s="822">
        <v>3.7685926059003345E-2</v>
      </c>
      <c r="T133" s="822">
        <v>3.7685926059003345E-2</v>
      </c>
      <c r="U133" s="822">
        <v>3.7685926059003345E-2</v>
      </c>
      <c r="V133" s="822">
        <v>0.11305777817701004</v>
      </c>
      <c r="W133" s="822">
        <v>7.7883792082639236E-2</v>
      </c>
      <c r="X133" s="825">
        <v>3.9306821041036402E-3</v>
      </c>
      <c r="Y133" s="484">
        <v>1640768</v>
      </c>
      <c r="Z133" s="484">
        <v>417425769</v>
      </c>
      <c r="AA133" s="483" t="s">
        <v>1107</v>
      </c>
      <c r="AB133" s="483"/>
      <c r="AC133" s="483" t="s">
        <v>1108</v>
      </c>
    </row>
    <row r="134" spans="1:29" ht="18.75" customHeight="1">
      <c r="A134" s="482">
        <v>127</v>
      </c>
      <c r="B134" s="482" t="s">
        <v>840</v>
      </c>
      <c r="C134" s="482" t="s">
        <v>1063</v>
      </c>
      <c r="D134" s="482" t="s">
        <v>1091</v>
      </c>
      <c r="E134" s="482" t="s">
        <v>1109</v>
      </c>
      <c r="F134" s="488" t="s">
        <v>982</v>
      </c>
      <c r="G134" s="488" t="s">
        <v>988</v>
      </c>
      <c r="H134" s="488" t="s">
        <v>823</v>
      </c>
      <c r="I134" s="487" t="s">
        <v>989</v>
      </c>
      <c r="J134" s="487" t="s">
        <v>989</v>
      </c>
      <c r="K134" s="486" t="s">
        <v>1020</v>
      </c>
      <c r="L134" s="482">
        <v>2016</v>
      </c>
      <c r="M134" s="826">
        <v>2.4184587227923395E-3</v>
      </c>
      <c r="N134" s="485">
        <v>74</v>
      </c>
      <c r="O134" s="485">
        <v>30598</v>
      </c>
      <c r="P134" s="825">
        <v>3.2623234267445275E-4</v>
      </c>
      <c r="Q134" s="825">
        <v>2.6106252447461169E-4</v>
      </c>
      <c r="R134" s="825">
        <v>2.9874009611637873E-3</v>
      </c>
      <c r="S134" s="822">
        <v>2.563167023549051E-3</v>
      </c>
      <c r="T134" s="822">
        <v>2.563167023549051E-3</v>
      </c>
      <c r="U134" s="822">
        <v>2.563167023549051E-3</v>
      </c>
      <c r="V134" s="822">
        <v>7.6895010706471527E-3</v>
      </c>
      <c r="W134" s="822">
        <v>5.297180895133642E-3</v>
      </c>
      <c r="X134" s="825">
        <v>3.2559502490801943E-5</v>
      </c>
      <c r="Y134" s="484">
        <v>1</v>
      </c>
      <c r="Z134" s="484">
        <v>30713</v>
      </c>
      <c r="AA134" s="483" t="s">
        <v>1110</v>
      </c>
      <c r="AB134" s="483" t="s">
        <v>991</v>
      </c>
      <c r="AC134" s="483"/>
    </row>
    <row r="135" spans="1:29" ht="18.75" customHeight="1">
      <c r="A135" s="482">
        <v>128</v>
      </c>
      <c r="B135" s="482" t="s">
        <v>840</v>
      </c>
      <c r="C135" s="482" t="s">
        <v>1063</v>
      </c>
      <c r="D135" s="482" t="s">
        <v>1091</v>
      </c>
      <c r="E135" s="482" t="s">
        <v>992</v>
      </c>
      <c r="F135" s="488" t="s">
        <v>982</v>
      </c>
      <c r="G135" s="488" t="s">
        <v>993</v>
      </c>
      <c r="H135" s="488" t="s">
        <v>823</v>
      </c>
      <c r="I135" s="487" t="s">
        <v>994</v>
      </c>
      <c r="J135" s="487" t="s">
        <v>1111</v>
      </c>
      <c r="K135" s="486" t="s">
        <v>1020</v>
      </c>
      <c r="L135" s="482">
        <v>2016</v>
      </c>
      <c r="M135" s="826">
        <v>1.7736248999632297E-3</v>
      </c>
      <c r="N135" s="485">
        <v>82</v>
      </c>
      <c r="O135" s="485">
        <v>46233</v>
      </c>
      <c r="P135" s="825">
        <v>1.5955749388362939E-4</v>
      </c>
      <c r="Q135" s="825">
        <v>1.0761366693570084E-4</v>
      </c>
      <c r="R135" s="825">
        <v>2.2228448678434671E-3</v>
      </c>
      <c r="S135" s="822">
        <v>2.563167023549051E-3</v>
      </c>
      <c r="T135" s="822">
        <v>2.563167023549051E-3</v>
      </c>
      <c r="U135" s="822">
        <v>2.563167023549051E-3</v>
      </c>
      <c r="V135" s="822">
        <v>7.6895010706471527E-3</v>
      </c>
      <c r="W135" s="822">
        <v>5.297180895133642E-3</v>
      </c>
      <c r="X135" s="825">
        <v>5.8146036005814602E-3</v>
      </c>
      <c r="Y135" s="484">
        <v>312</v>
      </c>
      <c r="Z135" s="484">
        <v>53658</v>
      </c>
      <c r="AA135" s="483" t="s">
        <v>1112</v>
      </c>
      <c r="AB135" s="483" t="s">
        <v>996</v>
      </c>
      <c r="AC135" s="483" t="s">
        <v>1113</v>
      </c>
    </row>
    <row r="136" spans="1:29" ht="18.75" customHeight="1">
      <c r="A136" s="482">
        <v>129</v>
      </c>
      <c r="B136" s="482" t="s">
        <v>840</v>
      </c>
      <c r="C136" s="482" t="s">
        <v>1063</v>
      </c>
      <c r="D136" s="482" t="s">
        <v>1114</v>
      </c>
      <c r="E136" s="482" t="s">
        <v>1115</v>
      </c>
      <c r="F136" s="488" t="s">
        <v>982</v>
      </c>
      <c r="G136" s="488" t="s">
        <v>1116</v>
      </c>
      <c r="H136" s="488" t="s">
        <v>823</v>
      </c>
      <c r="I136" s="487" t="s">
        <v>1117</v>
      </c>
      <c r="J136" s="487" t="s">
        <v>1117</v>
      </c>
      <c r="K136" s="486" t="s">
        <v>1020</v>
      </c>
      <c r="L136" s="482">
        <v>2016</v>
      </c>
      <c r="M136" s="826">
        <v>2.3909472531483848E-2</v>
      </c>
      <c r="N136" s="485">
        <v>262</v>
      </c>
      <c r="O136" s="485">
        <v>10958</v>
      </c>
      <c r="P136" s="825">
        <v>2.3909472531483848E-2</v>
      </c>
      <c r="Q136" s="825">
        <v>4.7545172476729333E-2</v>
      </c>
      <c r="R136" s="825">
        <v>8.2588063515240007E-2</v>
      </c>
      <c r="S136" s="822">
        <v>1.0628323603292654E-2</v>
      </c>
      <c r="T136" s="822">
        <v>1.0628323603292654E-2</v>
      </c>
      <c r="U136" s="822">
        <v>1.0628323603292654E-2</v>
      </c>
      <c r="V136" s="822">
        <v>3.1884970809877962E-2</v>
      </c>
      <c r="W136" s="822">
        <v>2.1965073762811062E-2</v>
      </c>
      <c r="X136" s="825">
        <v>1.1589706150757438E-2</v>
      </c>
      <c r="Y136" s="484">
        <v>127</v>
      </c>
      <c r="Z136" s="484">
        <v>10958</v>
      </c>
      <c r="AA136" s="496" t="s">
        <v>1118</v>
      </c>
      <c r="AB136" s="483" t="s">
        <v>1119</v>
      </c>
      <c r="AC136" s="483" t="s">
        <v>1120</v>
      </c>
    </row>
    <row r="137" spans="1:29" ht="18.75" customHeight="1">
      <c r="A137" s="482">
        <v>130</v>
      </c>
      <c r="B137" s="482" t="s">
        <v>840</v>
      </c>
      <c r="C137" s="482" t="s">
        <v>1063</v>
      </c>
      <c r="D137" s="482" t="s">
        <v>1114</v>
      </c>
      <c r="E137" s="482" t="s">
        <v>1121</v>
      </c>
      <c r="F137" s="488" t="s">
        <v>982</v>
      </c>
      <c r="G137" s="488" t="s">
        <v>1122</v>
      </c>
      <c r="H137" s="488" t="s">
        <v>823</v>
      </c>
      <c r="I137" s="487" t="s">
        <v>1123</v>
      </c>
      <c r="J137" s="487" t="s">
        <v>1123</v>
      </c>
      <c r="K137" s="486" t="s">
        <v>1020</v>
      </c>
      <c r="L137" s="482">
        <v>2016</v>
      </c>
      <c r="M137" s="826">
        <v>3.1512605042016806E-2</v>
      </c>
      <c r="N137" s="485">
        <v>45</v>
      </c>
      <c r="O137" s="485">
        <v>1428</v>
      </c>
      <c r="P137" s="825">
        <v>6.9961977186311794E-2</v>
      </c>
      <c r="Q137" s="825">
        <v>8.2892255277727075E-2</v>
      </c>
      <c r="R137" s="825">
        <v>9.2415464143912537E-2</v>
      </c>
      <c r="S137" s="822">
        <v>1.8235122434762659E-2</v>
      </c>
      <c r="T137" s="822">
        <v>1.8235122434762659E-2</v>
      </c>
      <c r="U137" s="822">
        <v>1.8235122434762659E-2</v>
      </c>
      <c r="V137" s="822">
        <v>5.4705367304287975E-2</v>
      </c>
      <c r="W137" s="822">
        <v>3.7685699485981661E-2</v>
      </c>
      <c r="X137" s="825">
        <v>1.2875536480686695E-2</v>
      </c>
      <c r="Y137" s="484">
        <v>15</v>
      </c>
      <c r="Z137" s="484">
        <v>1165</v>
      </c>
      <c r="AA137" s="496" t="s">
        <v>1124</v>
      </c>
      <c r="AB137" s="483" t="s">
        <v>1119</v>
      </c>
      <c r="AC137" s="483" t="s">
        <v>1125</v>
      </c>
    </row>
    <row r="138" spans="1:29" ht="18.75" customHeight="1">
      <c r="A138" s="482">
        <v>131</v>
      </c>
      <c r="B138" s="482" t="s">
        <v>840</v>
      </c>
      <c r="C138" s="482" t="s">
        <v>1063</v>
      </c>
      <c r="D138" s="482" t="s">
        <v>1126</v>
      </c>
      <c r="E138" s="482" t="s">
        <v>918</v>
      </c>
      <c r="F138" s="488" t="s">
        <v>919</v>
      </c>
      <c r="G138" s="488" t="s">
        <v>920</v>
      </c>
      <c r="H138" s="488" t="s">
        <v>823</v>
      </c>
      <c r="I138" s="487" t="s">
        <v>921</v>
      </c>
      <c r="J138" s="487" t="s">
        <v>919</v>
      </c>
      <c r="K138" s="486" t="s">
        <v>1020</v>
      </c>
      <c r="L138" s="482">
        <v>2016</v>
      </c>
      <c r="M138" s="821">
        <v>562.91022488755902</v>
      </c>
      <c r="N138" s="485">
        <v>6132094.9760652361</v>
      </c>
      <c r="O138" s="485">
        <v>10893.557631308116</v>
      </c>
      <c r="P138" s="822">
        <v>1143.591522911428</v>
      </c>
      <c r="Q138" s="822">
        <v>1065.2143373617291</v>
      </c>
      <c r="R138" s="822">
        <v>792.43577081304625</v>
      </c>
      <c r="S138" s="822">
        <v>587.08961251266157</v>
      </c>
      <c r="T138" s="822">
        <v>587.08961251266157</v>
      </c>
      <c r="U138" s="822">
        <v>587.08961251266157</v>
      </c>
      <c r="V138" s="822">
        <v>1761.2688375379848</v>
      </c>
      <c r="W138" s="822">
        <v>1168.3083289001966</v>
      </c>
      <c r="X138" s="822">
        <v>568.14453336652525</v>
      </c>
      <c r="Y138" s="484">
        <v>2849812.9793664906</v>
      </c>
      <c r="Z138" s="484">
        <v>5016</v>
      </c>
      <c r="AA138" s="483" t="s">
        <v>999</v>
      </c>
      <c r="AB138" s="483" t="s">
        <v>1000</v>
      </c>
      <c r="AC138" s="483"/>
    </row>
    <row r="139" spans="1:29" ht="18.75" customHeight="1">
      <c r="A139" s="482">
        <v>132</v>
      </c>
      <c r="B139" s="482" t="s">
        <v>840</v>
      </c>
      <c r="C139" s="482" t="s">
        <v>1063</v>
      </c>
      <c r="D139" s="482" t="s">
        <v>1126</v>
      </c>
      <c r="E139" s="482" t="s">
        <v>918</v>
      </c>
      <c r="F139" s="488" t="s">
        <v>924</v>
      </c>
      <c r="G139" s="488" t="s">
        <v>920</v>
      </c>
      <c r="H139" s="488" t="s">
        <v>823</v>
      </c>
      <c r="I139" s="487" t="s">
        <v>921</v>
      </c>
      <c r="J139" s="487" t="s">
        <v>924</v>
      </c>
      <c r="K139" s="486" t="s">
        <v>1020</v>
      </c>
      <c r="L139" s="482">
        <v>2016</v>
      </c>
      <c r="M139" s="823">
        <v>0.15063111798501147</v>
      </c>
      <c r="N139" s="485">
        <v>6132094.9760652361</v>
      </c>
      <c r="O139" s="485">
        <v>40709350.485438272</v>
      </c>
      <c r="P139" s="824">
        <v>0.11987818387498918</v>
      </c>
      <c r="Q139" s="824">
        <v>0.21265814916531481</v>
      </c>
      <c r="R139" s="824">
        <v>0.15604863705382885</v>
      </c>
      <c r="S139" s="822">
        <v>0.1527043528777331</v>
      </c>
      <c r="T139" s="822">
        <v>0.1527043528777331</v>
      </c>
      <c r="U139" s="822">
        <v>0.1527043528777331</v>
      </c>
      <c r="V139" s="822">
        <v>0.45811305863319929</v>
      </c>
      <c r="W139" s="822">
        <v>0.30388166222668889</v>
      </c>
      <c r="X139" s="824">
        <v>0.12574665615470207</v>
      </c>
      <c r="Y139" s="484">
        <v>2849812.9793664906</v>
      </c>
      <c r="Z139" s="484">
        <v>22663131.303153358</v>
      </c>
      <c r="AA139" s="483" t="s">
        <v>1002</v>
      </c>
      <c r="AB139" s="483" t="s">
        <v>1000</v>
      </c>
      <c r="AC139" s="483"/>
    </row>
    <row r="140" spans="1:29" ht="18.75" customHeight="1">
      <c r="A140" s="482">
        <v>133</v>
      </c>
      <c r="B140" s="482" t="s">
        <v>840</v>
      </c>
      <c r="C140" s="482" t="s">
        <v>1063</v>
      </c>
      <c r="D140" s="482" t="s">
        <v>1126</v>
      </c>
      <c r="E140" s="482" t="s">
        <v>918</v>
      </c>
      <c r="F140" s="488" t="s">
        <v>926</v>
      </c>
      <c r="G140" s="488" t="s">
        <v>920</v>
      </c>
      <c r="H140" s="488" t="s">
        <v>823</v>
      </c>
      <c r="I140" s="487" t="s">
        <v>921</v>
      </c>
      <c r="J140" s="487" t="s">
        <v>926</v>
      </c>
      <c r="K140" s="486" t="s">
        <v>1020</v>
      </c>
      <c r="L140" s="482">
        <v>2016</v>
      </c>
      <c r="M140" s="823">
        <v>0.95696816915946536</v>
      </c>
      <c r="N140" s="485">
        <v>417823.59033476323</v>
      </c>
      <c r="O140" s="485">
        <v>436611.79525098577</v>
      </c>
      <c r="P140" s="824">
        <v>0.96858686993274801</v>
      </c>
      <c r="Q140" s="824">
        <v>-5.9101710527065938</v>
      </c>
      <c r="R140" s="824">
        <v>1.5369808598382564</v>
      </c>
      <c r="S140" s="822">
        <v>0.98469522173561042</v>
      </c>
      <c r="T140" s="822">
        <v>0.98469522173561042</v>
      </c>
      <c r="U140" s="822">
        <v>0.98469522173561042</v>
      </c>
      <c r="V140" s="822">
        <v>2.954085665206831</v>
      </c>
      <c r="W140" s="822">
        <v>1.9595434912538647</v>
      </c>
      <c r="X140" s="824">
        <v>1.0939585071675992</v>
      </c>
      <c r="Y140" s="484">
        <v>636360.9123479469</v>
      </c>
      <c r="Z140" s="484">
        <v>581704.79792288283</v>
      </c>
      <c r="AA140" s="483" t="s">
        <v>1001</v>
      </c>
      <c r="AB140" s="483" t="s">
        <v>1000</v>
      </c>
      <c r="AC140" s="483"/>
    </row>
    <row r="141" spans="1:29" ht="18.75" customHeight="1">
      <c r="A141" s="482">
        <v>134</v>
      </c>
      <c r="B141" s="482" t="s">
        <v>840</v>
      </c>
      <c r="C141" s="482" t="s">
        <v>1063</v>
      </c>
      <c r="D141" s="482" t="s">
        <v>1126</v>
      </c>
      <c r="E141" s="482" t="s">
        <v>918</v>
      </c>
      <c r="F141" s="488" t="s">
        <v>928</v>
      </c>
      <c r="G141" s="488" t="s">
        <v>920</v>
      </c>
      <c r="H141" s="488" t="s">
        <v>823</v>
      </c>
      <c r="I141" s="487" t="s">
        <v>921</v>
      </c>
      <c r="J141" s="487" t="s">
        <v>928</v>
      </c>
      <c r="K141" s="486" t="s">
        <v>1020</v>
      </c>
      <c r="L141" s="482">
        <v>2016</v>
      </c>
      <c r="M141" s="821">
        <v>694.25857685114306</v>
      </c>
      <c r="N141" s="485">
        <v>7562945.8179578818</v>
      </c>
      <c r="O141" s="485">
        <v>10893.557631308116</v>
      </c>
      <c r="P141" s="822">
        <v>1404.4703619909544</v>
      </c>
      <c r="Q141" s="822">
        <v>1217.9598725917929</v>
      </c>
      <c r="R141" s="822">
        <v>825.28937287500628</v>
      </c>
      <c r="S141" s="822">
        <v>716.45269077123089</v>
      </c>
      <c r="T141" s="822">
        <v>716.45269077123089</v>
      </c>
      <c r="U141" s="822">
        <v>716.45269077123089</v>
      </c>
      <c r="V141" s="822">
        <v>2149.3580723136929</v>
      </c>
      <c r="W141" s="822">
        <v>1425.7408546347494</v>
      </c>
      <c r="X141" s="822">
        <v>584.35540495313512</v>
      </c>
      <c r="Y141" s="484">
        <v>2930923.4211499877</v>
      </c>
      <c r="Z141" s="484">
        <v>5015.6521122364666</v>
      </c>
      <c r="AA141" s="483" t="s">
        <v>1127</v>
      </c>
      <c r="AB141" s="483" t="s">
        <v>1000</v>
      </c>
      <c r="AC141" s="483"/>
    </row>
    <row r="142" spans="1:29" ht="18.75" customHeight="1">
      <c r="A142" s="482">
        <v>135</v>
      </c>
      <c r="B142" s="482" t="s">
        <v>840</v>
      </c>
      <c r="C142" s="482" t="s">
        <v>1063</v>
      </c>
      <c r="D142" s="482" t="s">
        <v>1126</v>
      </c>
      <c r="E142" s="482" t="s">
        <v>918</v>
      </c>
      <c r="F142" s="488" t="s">
        <v>930</v>
      </c>
      <c r="G142" s="488" t="s">
        <v>920</v>
      </c>
      <c r="H142" s="488" t="s">
        <v>823</v>
      </c>
      <c r="I142" s="487" t="s">
        <v>921</v>
      </c>
      <c r="J142" s="487" t="s">
        <v>930</v>
      </c>
      <c r="K142" s="486" t="s">
        <v>1020</v>
      </c>
      <c r="L142" s="482">
        <v>2016</v>
      </c>
      <c r="M142" s="823">
        <v>0.18577908337454674</v>
      </c>
      <c r="N142" s="485">
        <v>7562945.8179578818</v>
      </c>
      <c r="O142" s="485">
        <v>40709350.485438272</v>
      </c>
      <c r="P142" s="824">
        <v>0.14722508249544294</v>
      </c>
      <c r="Q142" s="824">
        <v>0.24315208984559331</v>
      </c>
      <c r="R142" s="824">
        <v>0.16251825896251382</v>
      </c>
      <c r="S142" s="822">
        <v>0.18635220617086276</v>
      </c>
      <c r="T142" s="822">
        <v>0.18635220617086276</v>
      </c>
      <c r="U142" s="822">
        <v>0.18635220617086276</v>
      </c>
      <c r="V142" s="822">
        <v>0.55905661851258825</v>
      </c>
      <c r="W142" s="822">
        <v>0.37084089028001688</v>
      </c>
      <c r="X142" s="824">
        <v>0.12932561621536287</v>
      </c>
      <c r="Y142" s="484">
        <v>2930923.4211499877</v>
      </c>
      <c r="Z142" s="484">
        <v>22663131.303153358</v>
      </c>
      <c r="AA142" s="483" t="s">
        <v>1128</v>
      </c>
      <c r="AB142" s="483" t="s">
        <v>1000</v>
      </c>
      <c r="AC142" s="483"/>
    </row>
    <row r="143" spans="1:29" ht="18.75" customHeight="1">
      <c r="A143" s="482">
        <v>136</v>
      </c>
      <c r="B143" s="482" t="s">
        <v>840</v>
      </c>
      <c r="C143" s="482" t="s">
        <v>1063</v>
      </c>
      <c r="D143" s="482" t="s">
        <v>1126</v>
      </c>
      <c r="E143" s="482" t="s">
        <v>918</v>
      </c>
      <c r="F143" s="488" t="s">
        <v>932</v>
      </c>
      <c r="G143" s="488" t="s">
        <v>920</v>
      </c>
      <c r="H143" s="488" t="s">
        <v>823</v>
      </c>
      <c r="I143" s="487" t="s">
        <v>921</v>
      </c>
      <c r="J143" s="487" t="s">
        <v>932</v>
      </c>
      <c r="K143" s="486" t="s">
        <v>1020</v>
      </c>
      <c r="L143" s="482">
        <v>2016</v>
      </c>
      <c r="M143" s="823">
        <v>1.1802652178599251</v>
      </c>
      <c r="N143" s="485">
        <v>515317.71564211778</v>
      </c>
      <c r="O143" s="485">
        <v>436611.79525098577</v>
      </c>
      <c r="P143" s="824">
        <v>1.1895432281369684</v>
      </c>
      <c r="Q143" s="824">
        <v>1.626305568224182</v>
      </c>
      <c r="R143" s="824">
        <v>1.6007025637363108</v>
      </c>
      <c r="S143" s="822">
        <v>1.2016692616697195</v>
      </c>
      <c r="T143" s="822">
        <v>1.2016692616697195</v>
      </c>
      <c r="U143" s="822">
        <v>1.2016692616697195</v>
      </c>
      <c r="V143" s="822">
        <v>3.6050077850091586</v>
      </c>
      <c r="W143" s="822">
        <v>2.3913218307227417</v>
      </c>
      <c r="X143" s="824">
        <v>1.1250943951895929</v>
      </c>
      <c r="Y143" s="484">
        <v>654472.8077979302</v>
      </c>
      <c r="Z143" s="484">
        <v>581704.79792288283</v>
      </c>
      <c r="AA143" s="483" t="s">
        <v>1005</v>
      </c>
      <c r="AB143" s="483" t="s">
        <v>1000</v>
      </c>
      <c r="AC143" s="483"/>
    </row>
    <row r="144" spans="1:29" ht="18.75" customHeight="1">
      <c r="A144" s="482">
        <v>137</v>
      </c>
      <c r="B144" s="482" t="s">
        <v>840</v>
      </c>
      <c r="C144" s="482" t="s">
        <v>1063</v>
      </c>
      <c r="D144" s="482" t="s">
        <v>1129</v>
      </c>
      <c r="E144" s="482" t="s">
        <v>1130</v>
      </c>
      <c r="F144" s="488" t="s">
        <v>1008</v>
      </c>
      <c r="G144" s="488" t="s">
        <v>1131</v>
      </c>
      <c r="H144" s="488" t="s">
        <v>1010</v>
      </c>
      <c r="I144" s="487" t="s">
        <v>1132</v>
      </c>
      <c r="J144" s="487" t="s">
        <v>1133</v>
      </c>
      <c r="K144" s="486" t="s">
        <v>1020</v>
      </c>
      <c r="L144" s="482" t="s">
        <v>849</v>
      </c>
      <c r="M144" s="495" t="s">
        <v>849</v>
      </c>
      <c r="N144" s="495" t="s">
        <v>849</v>
      </c>
      <c r="O144" s="495" t="s">
        <v>849</v>
      </c>
      <c r="P144" s="495" t="s">
        <v>849</v>
      </c>
      <c r="Q144" s="822">
        <v>11337.076056072163</v>
      </c>
      <c r="R144" s="822">
        <v>19111.341880527707</v>
      </c>
      <c r="S144" s="822" t="s">
        <v>1013</v>
      </c>
      <c r="T144" s="822" t="s">
        <v>1013</v>
      </c>
      <c r="U144" s="822" t="s">
        <v>1013</v>
      </c>
      <c r="V144" s="822" t="s">
        <v>1013</v>
      </c>
      <c r="W144" s="822" t="s">
        <v>1013</v>
      </c>
      <c r="X144" s="822">
        <v>20105.600659819589</v>
      </c>
      <c r="Y144" s="484">
        <v>9355296831.819334</v>
      </c>
      <c r="Z144" s="484">
        <v>465308</v>
      </c>
      <c r="AA144" s="483" t="s">
        <v>1134</v>
      </c>
      <c r="AB144" s="483"/>
      <c r="AC144" s="483" t="s">
        <v>1135</v>
      </c>
    </row>
    <row r="145" spans="1:29" ht="18.75" customHeight="1">
      <c r="A145" s="482">
        <v>138</v>
      </c>
      <c r="B145" s="482" t="s">
        <v>840</v>
      </c>
      <c r="C145" s="482" t="s">
        <v>1063</v>
      </c>
      <c r="D145" s="482" t="s">
        <v>1129</v>
      </c>
      <c r="E145" s="482" t="s">
        <v>1136</v>
      </c>
      <c r="F145" s="488" t="s">
        <v>1008</v>
      </c>
      <c r="G145" s="488" t="s">
        <v>1137</v>
      </c>
      <c r="H145" s="488" t="s">
        <v>1010</v>
      </c>
      <c r="I145" s="487" t="s">
        <v>1138</v>
      </c>
      <c r="J145" s="487" t="s">
        <v>1139</v>
      </c>
      <c r="K145" s="486" t="s">
        <v>1020</v>
      </c>
      <c r="L145" s="482" t="s">
        <v>849</v>
      </c>
      <c r="M145" s="495" t="s">
        <v>849</v>
      </c>
      <c r="N145" s="495" t="s">
        <v>849</v>
      </c>
      <c r="O145" s="495" t="s">
        <v>849</v>
      </c>
      <c r="P145" s="495" t="s">
        <v>849</v>
      </c>
      <c r="Q145" s="822">
        <v>13.708677214113861</v>
      </c>
      <c r="R145" s="822">
        <v>23.109240484314036</v>
      </c>
      <c r="S145" s="822" t="s">
        <v>1013</v>
      </c>
      <c r="T145" s="822" t="s">
        <v>1013</v>
      </c>
      <c r="U145" s="822" t="s">
        <v>1013</v>
      </c>
      <c r="V145" s="822" t="s">
        <v>1013</v>
      </c>
      <c r="W145" s="822" t="s">
        <v>1013</v>
      </c>
      <c r="X145" s="822">
        <v>24.311488101353799</v>
      </c>
      <c r="Y145" s="484">
        <v>9355296831.819334</v>
      </c>
      <c r="Z145" s="484">
        <v>384809716</v>
      </c>
      <c r="AA145" s="483" t="s">
        <v>1140</v>
      </c>
      <c r="AB145" s="483"/>
      <c r="AC145" s="483" t="s">
        <v>1141</v>
      </c>
    </row>
    <row r="146" spans="1:29" ht="18.75" customHeight="1">
      <c r="A146" s="482">
        <v>139</v>
      </c>
      <c r="B146" s="482" t="s">
        <v>840</v>
      </c>
      <c r="C146" s="482" t="s">
        <v>1142</v>
      </c>
      <c r="D146" s="482" t="s">
        <v>1143</v>
      </c>
      <c r="E146" s="482" t="s">
        <v>854</v>
      </c>
      <c r="F146" s="488" t="s">
        <v>1144</v>
      </c>
      <c r="G146" s="488" t="s">
        <v>856</v>
      </c>
      <c r="H146" s="488" t="s">
        <v>823</v>
      </c>
      <c r="I146" s="487" t="s">
        <v>857</v>
      </c>
      <c r="J146" s="487" t="s">
        <v>855</v>
      </c>
      <c r="K146" s="486" t="s">
        <v>1145</v>
      </c>
      <c r="L146" s="482">
        <v>2016</v>
      </c>
      <c r="M146" s="821">
        <v>20942.4105399621</v>
      </c>
      <c r="N146" s="482" t="s">
        <v>849</v>
      </c>
      <c r="O146" s="482" t="s">
        <v>849</v>
      </c>
      <c r="P146" s="822">
        <v>18761.921947046667</v>
      </c>
      <c r="Q146" s="822">
        <v>17977.164602045003</v>
      </c>
      <c r="R146" s="822">
        <v>6510.3059570831938</v>
      </c>
      <c r="S146" s="822">
        <v>20052.897097934729</v>
      </c>
      <c r="T146" s="822">
        <v>20052.897097934729</v>
      </c>
      <c r="U146" s="822">
        <v>20052.897097934729</v>
      </c>
      <c r="V146" s="822">
        <v>60158.691293804186</v>
      </c>
      <c r="W146" s="822">
        <v>41937.099355406484</v>
      </c>
      <c r="X146" s="822">
        <v>45438.025563202362</v>
      </c>
      <c r="Y146" s="484" t="s">
        <v>850</v>
      </c>
      <c r="Z146" s="484" t="s">
        <v>850</v>
      </c>
      <c r="AA146" s="483" t="s">
        <v>1146</v>
      </c>
      <c r="AB146" s="483" t="s">
        <v>1147</v>
      </c>
      <c r="AC146" s="483" t="s">
        <v>1148</v>
      </c>
    </row>
    <row r="147" spans="1:29" ht="18.75" customHeight="1">
      <c r="A147" s="482">
        <v>140</v>
      </c>
      <c r="B147" s="482" t="s">
        <v>840</v>
      </c>
      <c r="C147" s="482" t="s">
        <v>1142</v>
      </c>
      <c r="D147" s="482" t="s">
        <v>1143</v>
      </c>
      <c r="E147" s="482" t="s">
        <v>854</v>
      </c>
      <c r="F147" s="488" t="s">
        <v>1144</v>
      </c>
      <c r="G147" s="488" t="s">
        <v>856</v>
      </c>
      <c r="H147" s="488" t="s">
        <v>823</v>
      </c>
      <c r="I147" s="487" t="s">
        <v>857</v>
      </c>
      <c r="J147" s="487" t="s">
        <v>860</v>
      </c>
      <c r="K147" s="486" t="s">
        <v>1145</v>
      </c>
      <c r="L147" s="482">
        <v>2016</v>
      </c>
      <c r="M147" s="821">
        <v>13928.8118527406</v>
      </c>
      <c r="N147" s="482" t="s">
        <v>849</v>
      </c>
      <c r="O147" s="482" t="s">
        <v>849</v>
      </c>
      <c r="P147" s="822">
        <v>14976.994338750063</v>
      </c>
      <c r="Q147" s="822">
        <v>15325.22723764494</v>
      </c>
      <c r="R147" s="822">
        <v>4797.0181701636484</v>
      </c>
      <c r="S147" s="822">
        <v>12754.842387079609</v>
      </c>
      <c r="T147" s="822">
        <v>12754.842387079609</v>
      </c>
      <c r="U147" s="822">
        <v>12754.842387079609</v>
      </c>
      <c r="V147" s="822">
        <v>38264.527161238824</v>
      </c>
      <c r="W147" s="822">
        <v>26737.606998148458</v>
      </c>
      <c r="X147" s="822">
        <v>44723.25293662685</v>
      </c>
      <c r="Y147" s="484" t="s">
        <v>850</v>
      </c>
      <c r="Z147" s="484" t="s">
        <v>850</v>
      </c>
      <c r="AA147" s="483" t="s">
        <v>1146</v>
      </c>
      <c r="AB147" s="483" t="s">
        <v>1147</v>
      </c>
      <c r="AC147" s="483" t="s">
        <v>1148</v>
      </c>
    </row>
    <row r="148" spans="1:29" ht="18.75" customHeight="1">
      <c r="A148" s="482">
        <v>141</v>
      </c>
      <c r="B148" s="482" t="s">
        <v>840</v>
      </c>
      <c r="C148" s="482" t="s">
        <v>1142</v>
      </c>
      <c r="D148" s="482" t="s">
        <v>1143</v>
      </c>
      <c r="E148" s="482" t="s">
        <v>854</v>
      </c>
      <c r="F148" s="488" t="s">
        <v>1149</v>
      </c>
      <c r="G148" s="488" t="s">
        <v>856</v>
      </c>
      <c r="H148" s="488" t="s">
        <v>823</v>
      </c>
      <c r="I148" s="487" t="s">
        <v>857</v>
      </c>
      <c r="J148" s="487" t="s">
        <v>861</v>
      </c>
      <c r="K148" s="486" t="s">
        <v>1145</v>
      </c>
      <c r="L148" s="482">
        <v>2016</v>
      </c>
      <c r="M148" s="821">
        <v>104208248.482759</v>
      </c>
      <c r="N148" s="482" t="s">
        <v>849</v>
      </c>
      <c r="O148" s="482" t="s">
        <v>849</v>
      </c>
      <c r="P148" s="822">
        <v>88627172.775303721</v>
      </c>
      <c r="Q148" s="822">
        <v>71809803.551935911</v>
      </c>
      <c r="R148" s="822">
        <v>28749606.09597994</v>
      </c>
      <c r="S148" s="822">
        <v>94291378.792599902</v>
      </c>
      <c r="T148" s="822">
        <v>94291378.792599902</v>
      </c>
      <c r="U148" s="822">
        <v>94291378.792599902</v>
      </c>
      <c r="V148" s="822">
        <v>282874136.37779969</v>
      </c>
      <c r="W148" s="822">
        <v>194867710.81518292</v>
      </c>
      <c r="X148" s="822">
        <v>218445474.01682308</v>
      </c>
      <c r="Y148" s="484" t="s">
        <v>850</v>
      </c>
      <c r="Z148" s="484" t="s">
        <v>850</v>
      </c>
      <c r="AA148" s="483" t="s">
        <v>1146</v>
      </c>
      <c r="AB148" s="483" t="s">
        <v>1147</v>
      </c>
      <c r="AC148" s="483" t="s">
        <v>1148</v>
      </c>
    </row>
    <row r="149" spans="1:29" ht="18.75" customHeight="1">
      <c r="A149" s="482">
        <v>142</v>
      </c>
      <c r="B149" s="482" t="s">
        <v>840</v>
      </c>
      <c r="C149" s="482" t="s">
        <v>1142</v>
      </c>
      <c r="D149" s="482" t="s">
        <v>1143</v>
      </c>
      <c r="E149" s="482" t="s">
        <v>854</v>
      </c>
      <c r="F149" s="488" t="s">
        <v>1149</v>
      </c>
      <c r="G149" s="488" t="s">
        <v>856</v>
      </c>
      <c r="H149" s="488" t="s">
        <v>823</v>
      </c>
      <c r="I149" s="487" t="s">
        <v>857</v>
      </c>
      <c r="J149" s="487" t="s">
        <v>862</v>
      </c>
      <c r="K149" s="486" t="s">
        <v>1145</v>
      </c>
      <c r="L149" s="482">
        <v>2016</v>
      </c>
      <c r="M149" s="821">
        <v>68461323.543331504</v>
      </c>
      <c r="N149" s="482" t="s">
        <v>849</v>
      </c>
      <c r="O149" s="482" t="s">
        <v>849</v>
      </c>
      <c r="P149" s="822">
        <v>68056876.459394991</v>
      </c>
      <c r="Q149" s="822">
        <v>60445200.336516038</v>
      </c>
      <c r="R149" s="822">
        <v>22083697.691690225</v>
      </c>
      <c r="S149" s="822">
        <v>58318476.793748207</v>
      </c>
      <c r="T149" s="822">
        <v>58318476.793748207</v>
      </c>
      <c r="U149" s="822">
        <v>58318476.793748207</v>
      </c>
      <c r="V149" s="822">
        <v>174955430.38124463</v>
      </c>
      <c r="W149" s="822">
        <v>120598481.51685461</v>
      </c>
      <c r="X149" s="822">
        <v>214485632.11924869</v>
      </c>
      <c r="Y149" s="484" t="s">
        <v>850</v>
      </c>
      <c r="Z149" s="484" t="s">
        <v>850</v>
      </c>
      <c r="AA149" s="483" t="s">
        <v>1146</v>
      </c>
      <c r="AB149" s="483" t="s">
        <v>1147</v>
      </c>
      <c r="AC149" s="483" t="s">
        <v>1148</v>
      </c>
    </row>
    <row r="150" spans="1:29" ht="18.75" customHeight="1">
      <c r="A150" s="482">
        <v>143</v>
      </c>
      <c r="B150" s="482" t="s">
        <v>840</v>
      </c>
      <c r="C150" s="482" t="s">
        <v>1142</v>
      </c>
      <c r="D150" s="482" t="s">
        <v>1143</v>
      </c>
      <c r="E150" s="482" t="s">
        <v>854</v>
      </c>
      <c r="F150" s="488" t="s">
        <v>1150</v>
      </c>
      <c r="G150" s="488" t="s">
        <v>856</v>
      </c>
      <c r="H150" s="488" t="s">
        <v>823</v>
      </c>
      <c r="I150" s="487" t="s">
        <v>857</v>
      </c>
      <c r="J150" s="487" t="s">
        <v>863</v>
      </c>
      <c r="K150" s="486" t="s">
        <v>1145</v>
      </c>
      <c r="L150" s="482">
        <v>2016</v>
      </c>
      <c r="M150" s="821">
        <v>651631.97110123001</v>
      </c>
      <c r="N150" s="482" t="s">
        <v>849</v>
      </c>
      <c r="O150" s="482" t="s">
        <v>849</v>
      </c>
      <c r="P150" s="822">
        <v>430579.00311940245</v>
      </c>
      <c r="Q150" s="822">
        <v>197407.13417670046</v>
      </c>
      <c r="R150" s="822">
        <v>616067.34714183549</v>
      </c>
      <c r="S150" s="822">
        <v>1067270.5304584501</v>
      </c>
      <c r="T150" s="822">
        <v>1067270.5304584501</v>
      </c>
      <c r="U150" s="822">
        <v>1067270.5304584501</v>
      </c>
      <c r="V150" s="822">
        <v>3201811.59137535</v>
      </c>
      <c r="W150" s="822">
        <v>2307616.2544530788</v>
      </c>
      <c r="X150" s="822">
        <v>864068.43125482777</v>
      </c>
      <c r="Y150" s="484" t="s">
        <v>850</v>
      </c>
      <c r="Z150" s="484" t="s">
        <v>850</v>
      </c>
      <c r="AA150" s="483" t="s">
        <v>1146</v>
      </c>
      <c r="AB150" s="483" t="s">
        <v>1147</v>
      </c>
      <c r="AC150" s="483" t="s">
        <v>1148</v>
      </c>
    </row>
    <row r="151" spans="1:29" ht="18.75" customHeight="1">
      <c r="A151" s="482">
        <v>144</v>
      </c>
      <c r="B151" s="482" t="s">
        <v>840</v>
      </c>
      <c r="C151" s="482" t="s">
        <v>1142</v>
      </c>
      <c r="D151" s="482" t="s">
        <v>1143</v>
      </c>
      <c r="E151" s="482" t="s">
        <v>854</v>
      </c>
      <c r="F151" s="488" t="s">
        <v>1150</v>
      </c>
      <c r="G151" s="488" t="s">
        <v>856</v>
      </c>
      <c r="H151" s="488" t="s">
        <v>823</v>
      </c>
      <c r="I151" s="487" t="s">
        <v>857</v>
      </c>
      <c r="J151" s="487" t="s">
        <v>864</v>
      </c>
      <c r="K151" s="486" t="s">
        <v>1145</v>
      </c>
      <c r="L151" s="482">
        <v>2016</v>
      </c>
      <c r="M151" s="821">
        <v>398717.23456308001</v>
      </c>
      <c r="N151" s="482" t="s">
        <v>849</v>
      </c>
      <c r="O151" s="482" t="s">
        <v>849</v>
      </c>
      <c r="P151" s="822">
        <v>197874.57642467719</v>
      </c>
      <c r="Q151" s="822">
        <v>38041.337353056893</v>
      </c>
      <c r="R151" s="822">
        <v>474473.34083773254</v>
      </c>
      <c r="S151" s="822">
        <v>582666.69684346463</v>
      </c>
      <c r="T151" s="822">
        <v>582666.69684346463</v>
      </c>
      <c r="U151" s="822">
        <v>582666.69684346463</v>
      </c>
      <c r="V151" s="822">
        <v>1748000.0905303939</v>
      </c>
      <c r="W151" s="822">
        <v>1235876.3585157397</v>
      </c>
      <c r="X151" s="822">
        <v>837746.72519605723</v>
      </c>
      <c r="Y151" s="484" t="s">
        <v>850</v>
      </c>
      <c r="Z151" s="484" t="s">
        <v>850</v>
      </c>
      <c r="AA151" s="483" t="s">
        <v>1146</v>
      </c>
      <c r="AB151" s="483" t="s">
        <v>1147</v>
      </c>
      <c r="AC151" s="483" t="s">
        <v>1148</v>
      </c>
    </row>
    <row r="152" spans="1:29" ht="18.75" customHeight="1">
      <c r="A152" s="482">
        <v>145</v>
      </c>
      <c r="B152" s="482" t="s">
        <v>840</v>
      </c>
      <c r="C152" s="482" t="s">
        <v>1142</v>
      </c>
      <c r="D152" s="482" t="s">
        <v>1143</v>
      </c>
      <c r="E152" s="482" t="s">
        <v>854</v>
      </c>
      <c r="F152" s="488" t="s">
        <v>1144</v>
      </c>
      <c r="G152" s="488" t="s">
        <v>856</v>
      </c>
      <c r="H152" s="488" t="s">
        <v>823</v>
      </c>
      <c r="I152" s="487" t="s">
        <v>857</v>
      </c>
      <c r="J152" s="487" t="s">
        <v>865</v>
      </c>
      <c r="K152" s="486" t="s">
        <v>1145</v>
      </c>
      <c r="L152" s="482">
        <v>2016</v>
      </c>
      <c r="M152" s="821">
        <v>224342.18687198</v>
      </c>
      <c r="N152" s="482" t="s">
        <v>849</v>
      </c>
      <c r="O152" s="482" t="s">
        <v>849</v>
      </c>
      <c r="P152" s="822">
        <v>149417.58976452262</v>
      </c>
      <c r="Q152" s="822">
        <v>130331.78629003785</v>
      </c>
      <c r="R152" s="822">
        <v>40559.444891439853</v>
      </c>
      <c r="S152" s="822">
        <v>219568.99472999151</v>
      </c>
      <c r="T152" s="822">
        <v>219568.99472999151</v>
      </c>
      <c r="U152" s="822">
        <v>219568.99472999151</v>
      </c>
      <c r="V152" s="822">
        <v>658706.98418997449</v>
      </c>
      <c r="W152" s="822">
        <v>459189.84685293824</v>
      </c>
      <c r="X152" s="822">
        <v>615972.39399536699</v>
      </c>
      <c r="Y152" s="484" t="s">
        <v>850</v>
      </c>
      <c r="Z152" s="484" t="s">
        <v>850</v>
      </c>
      <c r="AA152" s="483" t="s">
        <v>1146</v>
      </c>
      <c r="AB152" s="483" t="s">
        <v>1147</v>
      </c>
      <c r="AC152" s="483" t="s">
        <v>1148</v>
      </c>
    </row>
    <row r="153" spans="1:29" ht="18.75" customHeight="1">
      <c r="A153" s="482">
        <v>146</v>
      </c>
      <c r="B153" s="482" t="s">
        <v>840</v>
      </c>
      <c r="C153" s="482" t="s">
        <v>1142</v>
      </c>
      <c r="D153" s="482" t="s">
        <v>1143</v>
      </c>
      <c r="E153" s="482" t="s">
        <v>854</v>
      </c>
      <c r="F153" s="488" t="s">
        <v>1144</v>
      </c>
      <c r="G153" s="488" t="s">
        <v>856</v>
      </c>
      <c r="H153" s="488" t="s">
        <v>823</v>
      </c>
      <c r="I153" s="487" t="s">
        <v>857</v>
      </c>
      <c r="J153" s="487" t="s">
        <v>868</v>
      </c>
      <c r="K153" s="486" t="s">
        <v>1145</v>
      </c>
      <c r="L153" s="482">
        <v>2016</v>
      </c>
      <c r="M153" s="821">
        <v>148324.13226125401</v>
      </c>
      <c r="N153" s="482" t="s">
        <v>849</v>
      </c>
      <c r="O153" s="482" t="s">
        <v>849</v>
      </c>
      <c r="P153" s="822">
        <v>120354.98574719284</v>
      </c>
      <c r="Q153" s="822">
        <v>113966.1670359182</v>
      </c>
      <c r="R153" s="822">
        <v>29725.930234849329</v>
      </c>
      <c r="S153" s="822">
        <v>138643.0601826249</v>
      </c>
      <c r="T153" s="822">
        <v>138643.0601826249</v>
      </c>
      <c r="U153" s="822">
        <v>138643.0601826249</v>
      </c>
      <c r="V153" s="822">
        <v>415929.18054787471</v>
      </c>
      <c r="W153" s="822">
        <v>290633.43502690142</v>
      </c>
      <c r="X153" s="822">
        <v>610341.06724811811</v>
      </c>
      <c r="Y153" s="484" t="s">
        <v>850</v>
      </c>
      <c r="Z153" s="484" t="s">
        <v>850</v>
      </c>
      <c r="AA153" s="483" t="s">
        <v>1146</v>
      </c>
      <c r="AB153" s="483" t="s">
        <v>1147</v>
      </c>
      <c r="AC153" s="483" t="s">
        <v>1148</v>
      </c>
    </row>
    <row r="154" spans="1:29" ht="18.75" customHeight="1">
      <c r="A154" s="482">
        <v>147</v>
      </c>
      <c r="B154" s="482" t="s">
        <v>840</v>
      </c>
      <c r="C154" s="482" t="s">
        <v>1142</v>
      </c>
      <c r="D154" s="482" t="s">
        <v>1143</v>
      </c>
      <c r="E154" s="482" t="s">
        <v>854</v>
      </c>
      <c r="F154" s="488" t="s">
        <v>1149</v>
      </c>
      <c r="G154" s="488" t="s">
        <v>856</v>
      </c>
      <c r="H154" s="488" t="s">
        <v>823</v>
      </c>
      <c r="I154" s="487" t="s">
        <v>857</v>
      </c>
      <c r="J154" s="487" t="s">
        <v>869</v>
      </c>
      <c r="K154" s="486" t="s">
        <v>1145</v>
      </c>
      <c r="L154" s="482">
        <v>2016</v>
      </c>
      <c r="M154" s="821">
        <v>1116254876.27507</v>
      </c>
      <c r="N154" s="482" t="s">
        <v>849</v>
      </c>
      <c r="O154" s="482" t="s">
        <v>849</v>
      </c>
      <c r="P154" s="822">
        <v>714402971.23290229</v>
      </c>
      <c r="Q154" s="822">
        <v>550622819.52010953</v>
      </c>
      <c r="R154" s="822">
        <v>183084252.36191565</v>
      </c>
      <c r="S154" s="822">
        <v>1031060456.3078518</v>
      </c>
      <c r="T154" s="822">
        <v>1031060456.3078518</v>
      </c>
      <c r="U154" s="822">
        <v>1031060456.3078518</v>
      </c>
      <c r="V154" s="822">
        <v>3093181368.9235554</v>
      </c>
      <c r="W154" s="822">
        <v>2130845824.990073</v>
      </c>
      <c r="X154" s="822">
        <v>2986538274.5260029</v>
      </c>
      <c r="Y154" s="484" t="s">
        <v>850</v>
      </c>
      <c r="Z154" s="484" t="s">
        <v>850</v>
      </c>
      <c r="AA154" s="483" t="s">
        <v>1146</v>
      </c>
      <c r="AB154" s="483" t="s">
        <v>1147</v>
      </c>
      <c r="AC154" s="483" t="s">
        <v>1148</v>
      </c>
    </row>
    <row r="155" spans="1:29" ht="18.75" customHeight="1">
      <c r="A155" s="482">
        <v>148</v>
      </c>
      <c r="B155" s="482" t="s">
        <v>840</v>
      </c>
      <c r="C155" s="482" t="s">
        <v>1142</v>
      </c>
      <c r="D155" s="482" t="s">
        <v>1143</v>
      </c>
      <c r="E155" s="482" t="s">
        <v>854</v>
      </c>
      <c r="F155" s="488" t="s">
        <v>1149</v>
      </c>
      <c r="G155" s="488" t="s">
        <v>856</v>
      </c>
      <c r="H155" s="488" t="s">
        <v>823</v>
      </c>
      <c r="I155" s="487" t="s">
        <v>857</v>
      </c>
      <c r="J155" s="487" t="s">
        <v>870</v>
      </c>
      <c r="K155" s="486" t="s">
        <v>1145</v>
      </c>
      <c r="L155" s="482">
        <v>2016</v>
      </c>
      <c r="M155" s="821">
        <v>731257355.60763001</v>
      </c>
      <c r="N155" s="482" t="s">
        <v>849</v>
      </c>
      <c r="O155" s="482" t="s">
        <v>849</v>
      </c>
      <c r="P155" s="822">
        <v>555559482.41726136</v>
      </c>
      <c r="Q155" s="822">
        <v>471792053.97521979</v>
      </c>
      <c r="R155" s="822">
        <v>135568225.40911594</v>
      </c>
      <c r="S155" s="822">
        <v>635527368.02568662</v>
      </c>
      <c r="T155" s="822">
        <v>635527368.02568662</v>
      </c>
      <c r="U155" s="822">
        <v>635527368.02568662</v>
      </c>
      <c r="V155" s="822">
        <v>1906582104.0770597</v>
      </c>
      <c r="W155" s="822">
        <v>1314225606.7037282</v>
      </c>
      <c r="X155" s="822">
        <v>2958404550.9717913</v>
      </c>
      <c r="Y155" s="484" t="s">
        <v>850</v>
      </c>
      <c r="Z155" s="484" t="s">
        <v>850</v>
      </c>
      <c r="AA155" s="483" t="s">
        <v>1146</v>
      </c>
      <c r="AB155" s="483" t="s">
        <v>1147</v>
      </c>
      <c r="AC155" s="483" t="s">
        <v>1148</v>
      </c>
    </row>
    <row r="156" spans="1:29" ht="18.75" customHeight="1">
      <c r="A156" s="482">
        <v>149</v>
      </c>
      <c r="B156" s="482" t="s">
        <v>840</v>
      </c>
      <c r="C156" s="482" t="s">
        <v>1142</v>
      </c>
      <c r="D156" s="482" t="s">
        <v>1143</v>
      </c>
      <c r="E156" s="482" t="s">
        <v>854</v>
      </c>
      <c r="F156" s="488" t="s">
        <v>1150</v>
      </c>
      <c r="G156" s="488" t="s">
        <v>856</v>
      </c>
      <c r="H156" s="488" t="s">
        <v>823</v>
      </c>
      <c r="I156" s="487" t="s">
        <v>857</v>
      </c>
      <c r="J156" s="487" t="s">
        <v>871</v>
      </c>
      <c r="K156" s="486" t="s">
        <v>1145</v>
      </c>
      <c r="L156" s="482">
        <v>2016</v>
      </c>
      <c r="M156" s="821">
        <v>5043399.1145049604</v>
      </c>
      <c r="N156" s="482" t="s">
        <v>849</v>
      </c>
      <c r="O156" s="482" t="s">
        <v>849</v>
      </c>
      <c r="P156" s="822">
        <v>6182563.9187383074</v>
      </c>
      <c r="Q156" s="822">
        <v>4996277.7143258769</v>
      </c>
      <c r="R156" s="822">
        <v>5614471.9602228571</v>
      </c>
      <c r="S156" s="822">
        <v>12146941.391164841</v>
      </c>
      <c r="T156" s="822">
        <v>12146941.391164841</v>
      </c>
      <c r="U156" s="822">
        <v>12146941.391164841</v>
      </c>
      <c r="V156" s="822">
        <v>36440824.173494525</v>
      </c>
      <c r="W156" s="822">
        <v>26263705.964129154</v>
      </c>
      <c r="X156" s="822">
        <v>12536115.539130589</v>
      </c>
      <c r="Y156" s="484" t="s">
        <v>850</v>
      </c>
      <c r="Z156" s="484" t="s">
        <v>850</v>
      </c>
      <c r="AA156" s="483" t="s">
        <v>1146</v>
      </c>
      <c r="AB156" s="483" t="s">
        <v>1147</v>
      </c>
      <c r="AC156" s="483" t="s">
        <v>1148</v>
      </c>
    </row>
    <row r="157" spans="1:29" ht="18.75" customHeight="1">
      <c r="A157" s="482">
        <v>150</v>
      </c>
      <c r="B157" s="482" t="s">
        <v>840</v>
      </c>
      <c r="C157" s="482" t="s">
        <v>1142</v>
      </c>
      <c r="D157" s="482" t="s">
        <v>1143</v>
      </c>
      <c r="E157" s="482" t="s">
        <v>854</v>
      </c>
      <c r="F157" s="488" t="s">
        <v>1150</v>
      </c>
      <c r="G157" s="488" t="s">
        <v>856</v>
      </c>
      <c r="H157" s="488" t="s">
        <v>823</v>
      </c>
      <c r="I157" s="487" t="s">
        <v>857</v>
      </c>
      <c r="J157" s="487" t="s">
        <v>872</v>
      </c>
      <c r="K157" s="486" t="s">
        <v>1145</v>
      </c>
      <c r="L157" s="482">
        <v>2016</v>
      </c>
      <c r="M157" s="821">
        <v>3035633.0210892698</v>
      </c>
      <c r="N157" s="482" t="s">
        <v>849</v>
      </c>
      <c r="O157" s="482" t="s">
        <v>849</v>
      </c>
      <c r="P157" s="822">
        <v>3074276.4533362603</v>
      </c>
      <c r="Q157" s="822">
        <v>2254121.2592335637</v>
      </c>
      <c r="R157" s="822">
        <v>3790809.3088417328</v>
      </c>
      <c r="S157" s="822">
        <v>6637439.1637243759</v>
      </c>
      <c r="T157" s="822">
        <v>6637439.1637243759</v>
      </c>
      <c r="U157" s="822">
        <v>6637439.1637243759</v>
      </c>
      <c r="V157" s="822">
        <v>19912317.491173126</v>
      </c>
      <c r="W157" s="822">
        <v>14078467.480589878</v>
      </c>
      <c r="X157" s="822">
        <v>12209712.680286963</v>
      </c>
      <c r="Y157" s="484" t="s">
        <v>850</v>
      </c>
      <c r="Z157" s="484" t="s">
        <v>850</v>
      </c>
      <c r="AA157" s="483" t="s">
        <v>1146</v>
      </c>
      <c r="AB157" s="483" t="s">
        <v>1147</v>
      </c>
      <c r="AC157" s="483" t="s">
        <v>1148</v>
      </c>
    </row>
    <row r="158" spans="1:29" ht="18.75" customHeight="1">
      <c r="A158" s="482">
        <v>151</v>
      </c>
      <c r="B158" s="482" t="s">
        <v>840</v>
      </c>
      <c r="C158" s="482" t="s">
        <v>1142</v>
      </c>
      <c r="D158" s="482" t="s">
        <v>1143</v>
      </c>
      <c r="E158" s="482" t="s">
        <v>1151</v>
      </c>
      <c r="F158" s="488" t="s">
        <v>982</v>
      </c>
      <c r="G158" s="488" t="s">
        <v>1152</v>
      </c>
      <c r="H158" s="488" t="s">
        <v>823</v>
      </c>
      <c r="I158" s="487" t="s">
        <v>1153</v>
      </c>
      <c r="J158" s="487" t="s">
        <v>1154</v>
      </c>
      <c r="K158" s="486" t="s">
        <v>1145</v>
      </c>
      <c r="L158" s="482">
        <v>2016</v>
      </c>
      <c r="M158" s="826">
        <v>1.5334391610619742E-2</v>
      </c>
      <c r="N158" s="485">
        <v>20942.4105399621</v>
      </c>
      <c r="O158" s="485">
        <v>1365715.1240000001</v>
      </c>
      <c r="P158" s="825">
        <v>1.2124181897873013E-2</v>
      </c>
      <c r="Q158" s="825">
        <v>1.3093636258644636E-2</v>
      </c>
      <c r="R158" s="825">
        <v>4.4015053740937993E-3</v>
      </c>
      <c r="S158" s="822">
        <v>1.4509873965698979E-2</v>
      </c>
      <c r="T158" s="822">
        <v>1.4509873965698979E-2</v>
      </c>
      <c r="U158" s="822">
        <v>1.4509873965698979E-2</v>
      </c>
      <c r="V158" s="822">
        <v>4.3529621897096936E-2</v>
      </c>
      <c r="W158" s="822">
        <v>2.9986897637077358E-2</v>
      </c>
      <c r="X158" s="825">
        <v>4.1220283694966046E-2</v>
      </c>
      <c r="Y158" s="484">
        <v>45438.025563202362</v>
      </c>
      <c r="Z158" s="484">
        <v>1102322</v>
      </c>
      <c r="AA158" s="483" t="s">
        <v>1155</v>
      </c>
      <c r="AB158" s="483" t="s">
        <v>1147</v>
      </c>
      <c r="AC158" s="483"/>
    </row>
    <row r="159" spans="1:29" ht="18.75" customHeight="1">
      <c r="A159" s="482">
        <v>152</v>
      </c>
      <c r="B159" s="482" t="s">
        <v>840</v>
      </c>
      <c r="C159" s="482" t="s">
        <v>1142</v>
      </c>
      <c r="D159" s="482" t="s">
        <v>1143</v>
      </c>
      <c r="E159" s="482" t="s">
        <v>1151</v>
      </c>
      <c r="F159" s="488" t="s">
        <v>982</v>
      </c>
      <c r="G159" s="488" t="s">
        <v>1152</v>
      </c>
      <c r="H159" s="488" t="s">
        <v>823</v>
      </c>
      <c r="I159" s="487" t="s">
        <v>1153</v>
      </c>
      <c r="J159" s="487" t="s">
        <v>1156</v>
      </c>
      <c r="K159" s="486" t="s">
        <v>1145</v>
      </c>
      <c r="L159" s="482">
        <v>2016</v>
      </c>
      <c r="M159" s="826">
        <v>1.0198914552505607E-2</v>
      </c>
      <c r="N159" s="485">
        <v>13928.8118527406</v>
      </c>
      <c r="O159" s="485">
        <v>1365715.1240000001</v>
      </c>
      <c r="P159" s="825">
        <v>9.6783156948909172E-3</v>
      </c>
      <c r="Q159" s="825">
        <v>1.116210233776074E-2</v>
      </c>
      <c r="R159" s="825">
        <v>3.2431811031290812E-3</v>
      </c>
      <c r="S159" s="822">
        <v>9.2073666006794209E-3</v>
      </c>
      <c r="T159" s="822">
        <v>9.2073666006794209E-3</v>
      </c>
      <c r="U159" s="822">
        <v>9.2073666006794209E-3</v>
      </c>
      <c r="V159" s="822">
        <v>2.7622099802038263E-2</v>
      </c>
      <c r="W159" s="822">
        <v>1.9028446450624858E-2</v>
      </c>
      <c r="X159" s="825">
        <v>4.057185916331784E-2</v>
      </c>
      <c r="Y159" s="484">
        <v>44723.25293662685</v>
      </c>
      <c r="Z159" s="484">
        <v>1102322</v>
      </c>
      <c r="AA159" s="483" t="s">
        <v>1155</v>
      </c>
      <c r="AB159" s="483" t="s">
        <v>1147</v>
      </c>
      <c r="AC159" s="483"/>
    </row>
    <row r="160" spans="1:29" ht="18.75" customHeight="1">
      <c r="A160" s="482">
        <v>153</v>
      </c>
      <c r="B160" s="482" t="s">
        <v>840</v>
      </c>
      <c r="C160" s="482" t="s">
        <v>1142</v>
      </c>
      <c r="D160" s="482" t="s">
        <v>1143</v>
      </c>
      <c r="E160" s="482" t="s">
        <v>1151</v>
      </c>
      <c r="F160" s="488" t="s">
        <v>982</v>
      </c>
      <c r="G160" s="488" t="s">
        <v>1152</v>
      </c>
      <c r="H160" s="488" t="s">
        <v>823</v>
      </c>
      <c r="I160" s="487" t="s">
        <v>1153</v>
      </c>
      <c r="J160" s="487" t="s">
        <v>1157</v>
      </c>
      <c r="K160" s="486" t="s">
        <v>1145</v>
      </c>
      <c r="L160" s="482">
        <v>2016</v>
      </c>
      <c r="M160" s="826">
        <v>1.3939495285402873E-2</v>
      </c>
      <c r="N160" s="485">
        <v>104208248.482759</v>
      </c>
      <c r="O160" s="485">
        <v>7475754778</v>
      </c>
      <c r="P160" s="825">
        <v>1.3110647112169228E-2</v>
      </c>
      <c r="Q160" s="825">
        <v>1.0701845320799602E-2</v>
      </c>
      <c r="R160" s="825">
        <v>4.4642806229253928E-3</v>
      </c>
      <c r="S160" s="822">
        <v>1.2685712635121599E-2</v>
      </c>
      <c r="T160" s="822">
        <v>1.2685712635121599E-2</v>
      </c>
      <c r="U160" s="822">
        <v>1.2685712635121599E-2</v>
      </c>
      <c r="V160" s="822">
        <v>3.8057137905364802E-2</v>
      </c>
      <c r="W160" s="822">
        <v>2.6216986249642117E-2</v>
      </c>
      <c r="X160" s="825">
        <v>3.6402213219502724E-2</v>
      </c>
      <c r="Y160" s="484">
        <v>218445474.01682308</v>
      </c>
      <c r="Z160" s="484">
        <v>6000884416</v>
      </c>
      <c r="AA160" s="483" t="s">
        <v>1155</v>
      </c>
      <c r="AB160" s="483" t="s">
        <v>1147</v>
      </c>
      <c r="AC160" s="483"/>
    </row>
    <row r="161" spans="1:29" ht="18.75" customHeight="1">
      <c r="A161" s="482">
        <v>154</v>
      </c>
      <c r="B161" s="482" t="s">
        <v>840</v>
      </c>
      <c r="C161" s="482" t="s">
        <v>1142</v>
      </c>
      <c r="D161" s="482" t="s">
        <v>1143</v>
      </c>
      <c r="E161" s="482" t="s">
        <v>1151</v>
      </c>
      <c r="F161" s="488" t="s">
        <v>982</v>
      </c>
      <c r="G161" s="488" t="s">
        <v>1152</v>
      </c>
      <c r="H161" s="488" t="s">
        <v>823</v>
      </c>
      <c r="I161" s="487" t="s">
        <v>1153</v>
      </c>
      <c r="J161" s="487" t="s">
        <v>1158</v>
      </c>
      <c r="K161" s="486" t="s">
        <v>1145</v>
      </c>
      <c r="L161" s="482">
        <v>2016</v>
      </c>
      <c r="M161" s="826">
        <v>9.1577807962351411E-3</v>
      </c>
      <c r="N161" s="485">
        <v>68461323.543331504</v>
      </c>
      <c r="O161" s="485">
        <v>7475754778</v>
      </c>
      <c r="P161" s="825">
        <v>1.0067676344339612E-2</v>
      </c>
      <c r="Q161" s="825">
        <v>9.0081737087372889E-3</v>
      </c>
      <c r="R161" s="825">
        <v>3.4291886768264431E-3</v>
      </c>
      <c r="S161" s="822">
        <v>7.8411774966861674E-3</v>
      </c>
      <c r="T161" s="822">
        <v>7.8411774966861674E-3</v>
      </c>
      <c r="U161" s="822">
        <v>7.8411774966861674E-3</v>
      </c>
      <c r="V161" s="822">
        <v>2.35235324900585E-2</v>
      </c>
      <c r="W161" s="822">
        <v>1.6205005467527202E-2</v>
      </c>
      <c r="X161" s="825">
        <v>3.5742336837445376E-2</v>
      </c>
      <c r="Y161" s="484">
        <v>214485632.11924869</v>
      </c>
      <c r="Z161" s="484">
        <v>6000884416</v>
      </c>
      <c r="AA161" s="483" t="s">
        <v>1155</v>
      </c>
      <c r="AB161" s="483" t="s">
        <v>1147</v>
      </c>
      <c r="AC161" s="483"/>
    </row>
    <row r="162" spans="1:29" ht="18.75" customHeight="1">
      <c r="A162" s="482">
        <v>155</v>
      </c>
      <c r="B162" s="482" t="s">
        <v>840</v>
      </c>
      <c r="C162" s="482" t="s">
        <v>1142</v>
      </c>
      <c r="D162" s="482" t="s">
        <v>1143</v>
      </c>
      <c r="E162" s="482" t="s">
        <v>1151</v>
      </c>
      <c r="F162" s="488" t="s">
        <v>982</v>
      </c>
      <c r="G162" s="488" t="s">
        <v>1152</v>
      </c>
      <c r="H162" s="488" t="s">
        <v>823</v>
      </c>
      <c r="I162" s="487" t="s">
        <v>1153</v>
      </c>
      <c r="J162" s="487" t="s">
        <v>1159</v>
      </c>
      <c r="K162" s="486" t="s">
        <v>1145</v>
      </c>
      <c r="L162" s="482">
        <v>2016</v>
      </c>
      <c r="M162" s="826">
        <v>3.3800781417530033E-3</v>
      </c>
      <c r="N162" s="485">
        <v>651631.97110123001</v>
      </c>
      <c r="O162" s="485">
        <v>192786067</v>
      </c>
      <c r="P162" s="825">
        <v>2.1891780141682338E-3</v>
      </c>
      <c r="Q162" s="825">
        <v>9.6261642648832763E-4</v>
      </c>
      <c r="R162" s="825">
        <v>3.4058499977849773E-3</v>
      </c>
      <c r="S162" s="822">
        <v>5.2914865898880054E-3</v>
      </c>
      <c r="T162" s="822">
        <v>5.2914865898880054E-3</v>
      </c>
      <c r="U162" s="822">
        <v>5.2914865898880054E-3</v>
      </c>
      <c r="V162" s="822">
        <v>1.5874459769664017E-2</v>
      </c>
      <c r="W162" s="822">
        <v>1.0935675050937311E-2</v>
      </c>
      <c r="X162" s="825">
        <v>4.6692231732876214E-3</v>
      </c>
      <c r="Y162" s="484">
        <v>864068.43125482777</v>
      </c>
      <c r="Z162" s="484">
        <v>185056143</v>
      </c>
      <c r="AA162" s="483" t="s">
        <v>1155</v>
      </c>
      <c r="AB162" s="483" t="s">
        <v>1147</v>
      </c>
      <c r="AC162" s="483"/>
    </row>
    <row r="163" spans="1:29" ht="18.75" customHeight="1">
      <c r="A163" s="482">
        <v>156</v>
      </c>
      <c r="B163" s="482" t="s">
        <v>840</v>
      </c>
      <c r="C163" s="482" t="s">
        <v>1142</v>
      </c>
      <c r="D163" s="482" t="s">
        <v>1143</v>
      </c>
      <c r="E163" s="482" t="s">
        <v>1151</v>
      </c>
      <c r="F163" s="488" t="s">
        <v>982</v>
      </c>
      <c r="G163" s="488" t="s">
        <v>1152</v>
      </c>
      <c r="H163" s="488" t="s">
        <v>823</v>
      </c>
      <c r="I163" s="487" t="s">
        <v>1153</v>
      </c>
      <c r="J163" s="487" t="s">
        <v>1160</v>
      </c>
      <c r="K163" s="486" t="s">
        <v>1145</v>
      </c>
      <c r="L163" s="482">
        <v>2016</v>
      </c>
      <c r="M163" s="826">
        <v>2.0681849096650744E-3</v>
      </c>
      <c r="N163" s="485">
        <v>398717.23456308001</v>
      </c>
      <c r="O163" s="485">
        <v>192786067</v>
      </c>
      <c r="P163" s="825">
        <v>1.006046902272266E-3</v>
      </c>
      <c r="Q163" s="825">
        <v>1.8550097682314994E-4</v>
      </c>
      <c r="R163" s="825">
        <v>2.6230655371338456E-3</v>
      </c>
      <c r="S163" s="822">
        <v>2.9448123186480548E-3</v>
      </c>
      <c r="T163" s="822">
        <v>2.9448123186480548E-3</v>
      </c>
      <c r="U163" s="822">
        <v>2.9448123186480548E-3</v>
      </c>
      <c r="V163" s="822">
        <v>8.8344369559441652E-3</v>
      </c>
      <c r="W163" s="822">
        <v>6.0859098961477242E-3</v>
      </c>
      <c r="X163" s="825">
        <v>4.5269868463434755E-3</v>
      </c>
      <c r="Y163" s="484">
        <v>837746.72519605723</v>
      </c>
      <c r="Z163" s="484">
        <v>186158465</v>
      </c>
      <c r="AA163" s="483" t="s">
        <v>1155</v>
      </c>
      <c r="AB163" s="483" t="s">
        <v>1147</v>
      </c>
      <c r="AC163" s="483"/>
    </row>
    <row r="164" spans="1:29" ht="18.75" customHeight="1">
      <c r="A164" s="482">
        <v>157</v>
      </c>
      <c r="B164" s="482" t="s">
        <v>840</v>
      </c>
      <c r="C164" s="482" t="s">
        <v>1142</v>
      </c>
      <c r="D164" s="482" t="s">
        <v>1143</v>
      </c>
      <c r="E164" s="482" t="s">
        <v>1151</v>
      </c>
      <c r="F164" s="488" t="s">
        <v>982</v>
      </c>
      <c r="G164" s="488" t="s">
        <v>1152</v>
      </c>
      <c r="H164" s="488" t="s">
        <v>823</v>
      </c>
      <c r="I164" s="487" t="s">
        <v>1153</v>
      </c>
      <c r="J164" s="487" t="s">
        <v>1161</v>
      </c>
      <c r="K164" s="486" t="s">
        <v>1145</v>
      </c>
      <c r="L164" s="482">
        <v>2016</v>
      </c>
      <c r="M164" s="826">
        <v>0.16426719081422428</v>
      </c>
      <c r="N164" s="485">
        <v>224342.18687198</v>
      </c>
      <c r="O164" s="485">
        <v>1365715.1240000001</v>
      </c>
      <c r="P164" s="825">
        <v>9.6555461757051056E-2</v>
      </c>
      <c r="Q164" s="825">
        <v>9.4926927599418967E-2</v>
      </c>
      <c r="R164" s="825">
        <v>2.7421539914833301E-2</v>
      </c>
      <c r="S164" s="822">
        <v>0.158875718792549</v>
      </c>
      <c r="T164" s="822">
        <v>0.158875718792549</v>
      </c>
      <c r="U164" s="822">
        <v>0.158875718792549</v>
      </c>
      <c r="V164" s="822">
        <v>0.47662715637764697</v>
      </c>
      <c r="W164" s="822">
        <v>0.32834123354287525</v>
      </c>
      <c r="X164" s="825">
        <v>0.55879533747431964</v>
      </c>
      <c r="Y164" s="484">
        <v>615972.39399536699</v>
      </c>
      <c r="Z164" s="484">
        <v>0</v>
      </c>
      <c r="AA164" s="483" t="s">
        <v>1155</v>
      </c>
      <c r="AB164" s="483" t="s">
        <v>1147</v>
      </c>
      <c r="AC164" s="483"/>
    </row>
    <row r="165" spans="1:29" ht="18.75" customHeight="1">
      <c r="A165" s="482">
        <v>158</v>
      </c>
      <c r="B165" s="482" t="s">
        <v>840</v>
      </c>
      <c r="C165" s="482" t="s">
        <v>1142</v>
      </c>
      <c r="D165" s="482" t="s">
        <v>1143</v>
      </c>
      <c r="E165" s="482" t="s">
        <v>1151</v>
      </c>
      <c r="F165" s="488" t="s">
        <v>982</v>
      </c>
      <c r="G165" s="488" t="s">
        <v>1152</v>
      </c>
      <c r="H165" s="488" t="s">
        <v>823</v>
      </c>
      <c r="I165" s="487" t="s">
        <v>1153</v>
      </c>
      <c r="J165" s="487" t="s">
        <v>1162</v>
      </c>
      <c r="K165" s="486" t="s">
        <v>1145</v>
      </c>
      <c r="L165" s="482">
        <v>2016</v>
      </c>
      <c r="M165" s="826">
        <v>0.10860546951170323</v>
      </c>
      <c r="N165" s="485">
        <v>148324.13226125401</v>
      </c>
      <c r="O165" s="485">
        <v>1365715.1240000001</v>
      </c>
      <c r="P165" s="825">
        <v>7.7774853963965829E-2</v>
      </c>
      <c r="Q165" s="825">
        <v>8.3007057564044334E-2</v>
      </c>
      <c r="R165" s="825">
        <v>2.0097187834355833E-2</v>
      </c>
      <c r="S165" s="822">
        <v>0.10008257593481465</v>
      </c>
      <c r="T165" s="822">
        <v>0.10008257593481465</v>
      </c>
      <c r="U165" s="822">
        <v>0.10008257593481465</v>
      </c>
      <c r="V165" s="822">
        <v>0.30024772780444398</v>
      </c>
      <c r="W165" s="822">
        <v>0.20683611497294865</v>
      </c>
      <c r="X165" s="825">
        <v>0.55368673332122387</v>
      </c>
      <c r="Y165" s="484">
        <v>610341.06724811811</v>
      </c>
      <c r="Z165" s="484">
        <v>1102322</v>
      </c>
      <c r="AA165" s="483" t="s">
        <v>1155</v>
      </c>
      <c r="AB165" s="483" t="s">
        <v>1147</v>
      </c>
      <c r="AC165" s="483"/>
    </row>
    <row r="166" spans="1:29" ht="18.75" customHeight="1">
      <c r="A166" s="482">
        <v>159</v>
      </c>
      <c r="B166" s="482" t="s">
        <v>840</v>
      </c>
      <c r="C166" s="482" t="s">
        <v>1142</v>
      </c>
      <c r="D166" s="482" t="s">
        <v>1143</v>
      </c>
      <c r="E166" s="482" t="s">
        <v>1151</v>
      </c>
      <c r="F166" s="488" t="s">
        <v>982</v>
      </c>
      <c r="G166" s="488" t="s">
        <v>1152</v>
      </c>
      <c r="H166" s="488" t="s">
        <v>823</v>
      </c>
      <c r="I166" s="487" t="s">
        <v>1153</v>
      </c>
      <c r="J166" s="487" t="s">
        <v>1163</v>
      </c>
      <c r="K166" s="486" t="s">
        <v>1145</v>
      </c>
      <c r="L166" s="482">
        <v>2016</v>
      </c>
      <c r="M166" s="826">
        <v>0.14931667897401302</v>
      </c>
      <c r="N166" s="485">
        <v>1116254876.27507</v>
      </c>
      <c r="O166" s="485">
        <v>7475754778</v>
      </c>
      <c r="P166" s="825">
        <v>0.10568186887181981</v>
      </c>
      <c r="Q166" s="825">
        <v>8.2059551107738798E-2</v>
      </c>
      <c r="R166" s="825">
        <v>2.8429588824744671E-2</v>
      </c>
      <c r="S166" s="822">
        <v>0.13871614590479686</v>
      </c>
      <c r="T166" s="822">
        <v>0.13871614590479686</v>
      </c>
      <c r="U166" s="822">
        <v>0.13871614590479686</v>
      </c>
      <c r="V166" s="822">
        <v>0.41614843771439058</v>
      </c>
      <c r="W166" s="822">
        <v>0.28667835969426003</v>
      </c>
      <c r="X166" s="825">
        <v>0.49768301928347003</v>
      </c>
      <c r="Y166" s="484">
        <v>2986538274.5260029</v>
      </c>
      <c r="Z166" s="484">
        <v>6000884416</v>
      </c>
      <c r="AA166" s="483" t="s">
        <v>1155</v>
      </c>
      <c r="AB166" s="483" t="s">
        <v>1147</v>
      </c>
      <c r="AC166" s="483"/>
    </row>
    <row r="167" spans="1:29" ht="18.75" customHeight="1">
      <c r="A167" s="482">
        <v>160</v>
      </c>
      <c r="B167" s="482" t="s">
        <v>840</v>
      </c>
      <c r="C167" s="482" t="s">
        <v>1142</v>
      </c>
      <c r="D167" s="482" t="s">
        <v>1143</v>
      </c>
      <c r="E167" s="482" t="s">
        <v>1151</v>
      </c>
      <c r="F167" s="488" t="s">
        <v>982</v>
      </c>
      <c r="G167" s="488" t="s">
        <v>1152</v>
      </c>
      <c r="H167" s="488" t="s">
        <v>823</v>
      </c>
      <c r="I167" s="487" t="s">
        <v>1153</v>
      </c>
      <c r="J167" s="487" t="s">
        <v>1164</v>
      </c>
      <c r="K167" s="486" t="s">
        <v>1145</v>
      </c>
      <c r="L167" s="482">
        <v>2016</v>
      </c>
      <c r="M167" s="826">
        <v>9.7817194025626455E-2</v>
      </c>
      <c r="N167" s="485">
        <v>731257355.60763001</v>
      </c>
      <c r="O167" s="485">
        <v>7475754778</v>
      </c>
      <c r="P167" s="825">
        <v>8.2184098800698061E-2</v>
      </c>
      <c r="Q167" s="825">
        <v>7.0311368858897577E-2</v>
      </c>
      <c r="R167" s="825">
        <v>2.1051231093664458E-2</v>
      </c>
      <c r="S167" s="822">
        <v>8.5449469373408152E-2</v>
      </c>
      <c r="T167" s="822">
        <v>8.5449469373408152E-2</v>
      </c>
      <c r="U167" s="822">
        <v>8.5449469373408152E-2</v>
      </c>
      <c r="V167" s="822">
        <v>0.25634840812022447</v>
      </c>
      <c r="W167" s="822">
        <v>0.17659453812626769</v>
      </c>
      <c r="X167" s="825">
        <v>0.49299475642021617</v>
      </c>
      <c r="Y167" s="484">
        <v>2958404550.9717913</v>
      </c>
      <c r="Z167" s="484">
        <v>6000884416</v>
      </c>
      <c r="AA167" s="483" t="s">
        <v>1155</v>
      </c>
      <c r="AB167" s="483" t="s">
        <v>1147</v>
      </c>
      <c r="AC167" s="483"/>
    </row>
    <row r="168" spans="1:29" ht="18.75" customHeight="1">
      <c r="A168" s="482">
        <v>161</v>
      </c>
      <c r="B168" s="482" t="s">
        <v>840</v>
      </c>
      <c r="C168" s="482" t="s">
        <v>1142</v>
      </c>
      <c r="D168" s="482" t="s">
        <v>1143</v>
      </c>
      <c r="E168" s="482" t="s">
        <v>1151</v>
      </c>
      <c r="F168" s="488" t="s">
        <v>982</v>
      </c>
      <c r="G168" s="488" t="s">
        <v>1152</v>
      </c>
      <c r="H168" s="488" t="s">
        <v>823</v>
      </c>
      <c r="I168" s="487" t="s">
        <v>1153</v>
      </c>
      <c r="J168" s="487" t="s">
        <v>1165</v>
      </c>
      <c r="K168" s="486" t="s">
        <v>1145</v>
      </c>
      <c r="L168" s="482">
        <v>2016</v>
      </c>
      <c r="M168" s="826">
        <v>2.6160599637654106E-2</v>
      </c>
      <c r="N168" s="485">
        <v>5043399.1145049604</v>
      </c>
      <c r="O168" s="485">
        <v>192786067</v>
      </c>
      <c r="P168" s="825">
        <v>3.143379705939453E-2</v>
      </c>
      <c r="Q168" s="825">
        <v>2.4363349476532244E-2</v>
      </c>
      <c r="R168" s="825">
        <v>3.1038894370888345E-2</v>
      </c>
      <c r="S168" s="822">
        <v>6.0224072196479156E-2</v>
      </c>
      <c r="T168" s="822">
        <v>6.0224072196479156E-2</v>
      </c>
      <c r="U168" s="822">
        <v>6.0224072196479156E-2</v>
      </c>
      <c r="V168" s="822">
        <v>0.18067221658943747</v>
      </c>
      <c r="W168" s="822">
        <v>0.12446235525635597</v>
      </c>
      <c r="X168" s="825">
        <v>6.7742228579413269E-2</v>
      </c>
      <c r="Y168" s="484">
        <v>12536115.539130589</v>
      </c>
      <c r="Z168" s="484">
        <v>185056143</v>
      </c>
      <c r="AA168" s="483" t="s">
        <v>1155</v>
      </c>
      <c r="AB168" s="483" t="s">
        <v>1147</v>
      </c>
      <c r="AC168" s="483"/>
    </row>
    <row r="169" spans="1:29" ht="18.75" customHeight="1">
      <c r="A169" s="482">
        <v>162</v>
      </c>
      <c r="B169" s="482" t="s">
        <v>840</v>
      </c>
      <c r="C169" s="482" t="s">
        <v>1142</v>
      </c>
      <c r="D169" s="482" t="s">
        <v>1143</v>
      </c>
      <c r="E169" s="482" t="s">
        <v>1151</v>
      </c>
      <c r="F169" s="488" t="s">
        <v>982</v>
      </c>
      <c r="G169" s="488" t="s">
        <v>1152</v>
      </c>
      <c r="H169" s="488" t="s">
        <v>823</v>
      </c>
      <c r="I169" s="487" t="s">
        <v>1153</v>
      </c>
      <c r="J169" s="487" t="s">
        <v>1166</v>
      </c>
      <c r="K169" s="486" t="s">
        <v>1145</v>
      </c>
      <c r="L169" s="482">
        <v>2016</v>
      </c>
      <c r="M169" s="826">
        <v>1.5746122467912942E-2</v>
      </c>
      <c r="N169" s="485">
        <v>3035633.0210892698</v>
      </c>
      <c r="O169" s="485">
        <v>192786067</v>
      </c>
      <c r="P169" s="825">
        <v>1.5630438020342859E-2</v>
      </c>
      <c r="Q169" s="825">
        <v>1.099177170310639E-2</v>
      </c>
      <c r="R169" s="825">
        <v>2.0957007275292972E-2</v>
      </c>
      <c r="S169" s="822">
        <v>3.3545786501100967E-2</v>
      </c>
      <c r="T169" s="822">
        <v>3.3545786501100967E-2</v>
      </c>
      <c r="U169" s="822">
        <v>3.3545786501100967E-2</v>
      </c>
      <c r="V169" s="822">
        <v>0.10063735950330291</v>
      </c>
      <c r="W169" s="822">
        <v>6.9327553660477825E-2</v>
      </c>
      <c r="X169" s="825">
        <v>6.5978424073644307E-2</v>
      </c>
      <c r="Y169" s="484">
        <v>12209712.680286963</v>
      </c>
      <c r="Z169" s="484">
        <v>185056143</v>
      </c>
      <c r="AA169" s="483" t="s">
        <v>1155</v>
      </c>
      <c r="AB169" s="483" t="s">
        <v>1147</v>
      </c>
      <c r="AC169" s="483"/>
    </row>
    <row r="170" spans="1:29" ht="18.75" customHeight="1">
      <c r="A170" s="482">
        <v>163</v>
      </c>
      <c r="B170" s="482" t="s">
        <v>840</v>
      </c>
      <c r="C170" s="482" t="s">
        <v>1142</v>
      </c>
      <c r="D170" s="482" t="s">
        <v>1167</v>
      </c>
      <c r="E170" s="482" t="s">
        <v>843</v>
      </c>
      <c r="F170" s="488" t="s">
        <v>844</v>
      </c>
      <c r="G170" s="488" t="s">
        <v>942</v>
      </c>
      <c r="H170" s="488" t="s">
        <v>823</v>
      </c>
      <c r="I170" s="487" t="s">
        <v>846</v>
      </c>
      <c r="J170" s="487" t="s">
        <v>847</v>
      </c>
      <c r="K170" s="486" t="s">
        <v>1145</v>
      </c>
      <c r="L170" s="482">
        <v>2016</v>
      </c>
      <c r="M170" s="821">
        <v>50515.357088319695</v>
      </c>
      <c r="N170" s="484" t="s">
        <v>850</v>
      </c>
      <c r="O170" s="484" t="s">
        <v>850</v>
      </c>
      <c r="P170" s="822">
        <v>49164.946911843042</v>
      </c>
      <c r="Q170" s="822">
        <v>42936.375725888036</v>
      </c>
      <c r="R170" s="822">
        <v>18127.88297446497</v>
      </c>
      <c r="S170" s="822">
        <v>38121.456776673527</v>
      </c>
      <c r="T170" s="822">
        <v>38121.456776673527</v>
      </c>
      <c r="U170" s="822">
        <v>38121.456776673527</v>
      </c>
      <c r="V170" s="822">
        <v>114364.37033002058</v>
      </c>
      <c r="W170" s="822">
        <v>78783.883639564723</v>
      </c>
      <c r="X170" s="822">
        <v>156081.39955184792</v>
      </c>
      <c r="Y170" s="484" t="s">
        <v>850</v>
      </c>
      <c r="Z170" s="484" t="s">
        <v>850</v>
      </c>
      <c r="AA170" s="483" t="s">
        <v>1168</v>
      </c>
      <c r="AB170" s="483" t="s">
        <v>1169</v>
      </c>
      <c r="AC170" s="483"/>
    </row>
    <row r="171" spans="1:29" ht="18.75" customHeight="1">
      <c r="A171" s="482">
        <v>164</v>
      </c>
      <c r="B171" s="482" t="s">
        <v>840</v>
      </c>
      <c r="C171" s="482" t="s">
        <v>1142</v>
      </c>
      <c r="D171" s="482" t="s">
        <v>1170</v>
      </c>
      <c r="E171" s="482" t="s">
        <v>1171</v>
      </c>
      <c r="F171" s="488" t="s">
        <v>982</v>
      </c>
      <c r="G171" s="488" t="s">
        <v>1172</v>
      </c>
      <c r="H171" s="488" t="s">
        <v>823</v>
      </c>
      <c r="I171" s="487" t="s">
        <v>1173</v>
      </c>
      <c r="J171" s="493" t="s">
        <v>1174</v>
      </c>
      <c r="K171" s="486" t="s">
        <v>1145</v>
      </c>
      <c r="L171" s="482">
        <v>2016</v>
      </c>
      <c r="M171" s="826">
        <v>0</v>
      </c>
      <c r="N171" s="485" t="s">
        <v>849</v>
      </c>
      <c r="O171" s="485" t="s">
        <v>849</v>
      </c>
      <c r="P171" s="825">
        <v>0</v>
      </c>
      <c r="Q171" s="825">
        <v>0</v>
      </c>
      <c r="R171" s="825">
        <v>0</v>
      </c>
      <c r="S171" s="822">
        <v>1.5275889405384697E-2</v>
      </c>
      <c r="T171" s="822">
        <v>1.5275889405384697E-2</v>
      </c>
      <c r="U171" s="822">
        <v>1.5275889405384697E-2</v>
      </c>
      <c r="V171" s="822">
        <v>4.582766821615409E-2</v>
      </c>
      <c r="W171" s="822">
        <v>3.1569986961807399E-2</v>
      </c>
      <c r="X171" s="825">
        <v>0</v>
      </c>
      <c r="Y171" s="484">
        <v>0</v>
      </c>
      <c r="Z171" s="484">
        <v>0</v>
      </c>
      <c r="AA171" s="494" t="s">
        <v>1175</v>
      </c>
      <c r="AB171" s="483" t="s">
        <v>1147</v>
      </c>
      <c r="AC171" s="483"/>
    </row>
    <row r="172" spans="1:29" ht="18.75" customHeight="1">
      <c r="A172" s="482">
        <v>165</v>
      </c>
      <c r="B172" s="482" t="s">
        <v>840</v>
      </c>
      <c r="C172" s="482" t="s">
        <v>1142</v>
      </c>
      <c r="D172" s="482" t="s">
        <v>1170</v>
      </c>
      <c r="E172" s="482" t="s">
        <v>1171</v>
      </c>
      <c r="F172" s="488" t="s">
        <v>982</v>
      </c>
      <c r="G172" s="488" t="s">
        <v>1172</v>
      </c>
      <c r="H172" s="488" t="s">
        <v>823</v>
      </c>
      <c r="I172" s="487" t="s">
        <v>1173</v>
      </c>
      <c r="J172" s="493" t="s">
        <v>1176</v>
      </c>
      <c r="K172" s="486" t="s">
        <v>1145</v>
      </c>
      <c r="L172" s="482">
        <v>2016</v>
      </c>
      <c r="M172" s="826">
        <v>0.61136294769803268</v>
      </c>
      <c r="N172" s="485">
        <v>1116254876.27507</v>
      </c>
      <c r="O172" s="485">
        <v>1825846464</v>
      </c>
      <c r="P172" s="825">
        <v>0.38668994372009047</v>
      </c>
      <c r="Q172" s="825">
        <v>0.29803950384441308</v>
      </c>
      <c r="R172" s="825">
        <v>0.25720975993723594</v>
      </c>
      <c r="S172" s="822">
        <v>7.7179816548662586E-2</v>
      </c>
      <c r="T172" s="822">
        <v>7.7179816548662586E-2</v>
      </c>
      <c r="U172" s="822">
        <v>7.7179816548662586E-2</v>
      </c>
      <c r="V172" s="822">
        <v>0.23153944964598777</v>
      </c>
      <c r="W172" s="822">
        <v>0.15950402215514103</v>
      </c>
      <c r="X172" s="825">
        <v>0.11273222307972422</v>
      </c>
      <c r="Y172" s="484">
        <v>336679099</v>
      </c>
      <c r="Z172" s="484">
        <v>2986538274.5260029</v>
      </c>
      <c r="AA172" s="483" t="s">
        <v>1177</v>
      </c>
      <c r="AB172" s="483" t="s">
        <v>1178</v>
      </c>
      <c r="AC172" s="483"/>
    </row>
    <row r="173" spans="1:29" ht="18.75" customHeight="1">
      <c r="A173" s="482">
        <v>166</v>
      </c>
      <c r="B173" s="482" t="s">
        <v>840</v>
      </c>
      <c r="C173" s="482" t="s">
        <v>1142</v>
      </c>
      <c r="D173" s="482" t="s">
        <v>1170</v>
      </c>
      <c r="E173" s="482" t="s">
        <v>1171</v>
      </c>
      <c r="F173" s="488" t="s">
        <v>982</v>
      </c>
      <c r="G173" s="488" t="s">
        <v>1172</v>
      </c>
      <c r="H173" s="488" t="s">
        <v>823</v>
      </c>
      <c r="I173" s="487" t="s">
        <v>1173</v>
      </c>
      <c r="J173" s="493" t="s">
        <v>1179</v>
      </c>
      <c r="K173" s="486" t="s">
        <v>1145</v>
      </c>
      <c r="L173" s="482">
        <v>2016</v>
      </c>
      <c r="M173" s="826">
        <v>6.1756990309597172E-2</v>
      </c>
      <c r="N173" s="485">
        <v>651631.97110123001</v>
      </c>
      <c r="O173" s="485">
        <v>10551550</v>
      </c>
      <c r="P173" s="825">
        <v>5.3045523695406084E-2</v>
      </c>
      <c r="Q173" s="825">
        <v>2.4319729335962388E-2</v>
      </c>
      <c r="R173" s="825">
        <v>0.13571696482403345</v>
      </c>
      <c r="S173" s="822" t="s">
        <v>1013</v>
      </c>
      <c r="T173" s="822" t="s">
        <v>1013</v>
      </c>
      <c r="U173" s="822" t="s">
        <v>1013</v>
      </c>
      <c r="V173" s="822" t="s">
        <v>1013</v>
      </c>
      <c r="W173" s="822" t="s">
        <v>1013</v>
      </c>
      <c r="X173" s="825">
        <v>0.39422273611562025</v>
      </c>
      <c r="Y173" s="484">
        <v>864068.43125482777</v>
      </c>
      <c r="Z173" s="484">
        <v>2191828</v>
      </c>
      <c r="AA173" s="483" t="s">
        <v>1177</v>
      </c>
      <c r="AB173" s="483" t="s">
        <v>1178</v>
      </c>
      <c r="AC173" s="483"/>
    </row>
    <row r="174" spans="1:29" ht="18.75" customHeight="1">
      <c r="A174" s="482">
        <v>167</v>
      </c>
      <c r="B174" s="482" t="s">
        <v>840</v>
      </c>
      <c r="C174" s="482" t="s">
        <v>1142</v>
      </c>
      <c r="D174" s="482" t="s">
        <v>1180</v>
      </c>
      <c r="E174" s="482" t="s">
        <v>1181</v>
      </c>
      <c r="F174" s="488" t="s">
        <v>982</v>
      </c>
      <c r="G174" s="488" t="s">
        <v>983</v>
      </c>
      <c r="H174" s="488" t="s">
        <v>823</v>
      </c>
      <c r="I174" s="487" t="s">
        <v>1182</v>
      </c>
      <c r="J174" s="487" t="s">
        <v>1183</v>
      </c>
      <c r="K174" s="486" t="s">
        <v>1145</v>
      </c>
      <c r="L174" s="482">
        <v>2016</v>
      </c>
      <c r="M174" s="826">
        <v>0.25304465493910688</v>
      </c>
      <c r="N174" s="485">
        <v>374</v>
      </c>
      <c r="O174" s="485">
        <v>1478</v>
      </c>
      <c r="P174" s="825">
        <v>0.12080536912751678</v>
      </c>
      <c r="Q174" s="825">
        <v>0.13900414937759337</v>
      </c>
      <c r="R174" s="825">
        <v>8.9426617569700162E-2</v>
      </c>
      <c r="S174" s="822">
        <v>9.369689494189426E-2</v>
      </c>
      <c r="T174" s="822">
        <v>9.369689494189426E-2</v>
      </c>
      <c r="U174" s="822">
        <v>9.369689494189426E-2</v>
      </c>
      <c r="V174" s="822">
        <v>0.28109068482568278</v>
      </c>
      <c r="W174" s="822">
        <v>0.19363911803621411</v>
      </c>
      <c r="X174" s="825">
        <v>3.4883720930232558E-2</v>
      </c>
      <c r="Y174" s="484">
        <v>63</v>
      </c>
      <c r="Z174" s="484">
        <v>1806</v>
      </c>
      <c r="AA174" s="483" t="s">
        <v>1184</v>
      </c>
      <c r="AB174" s="483" t="s">
        <v>1185</v>
      </c>
      <c r="AC174" s="483"/>
    </row>
    <row r="175" spans="1:29" ht="18.75" customHeight="1">
      <c r="A175" s="482">
        <v>168</v>
      </c>
      <c r="B175" s="482" t="s">
        <v>840</v>
      </c>
      <c r="C175" s="482" t="s">
        <v>1142</v>
      </c>
      <c r="D175" s="482" t="s">
        <v>1180</v>
      </c>
      <c r="E175" s="482" t="s">
        <v>1186</v>
      </c>
      <c r="F175" s="488" t="s">
        <v>982</v>
      </c>
      <c r="G175" s="488" t="s">
        <v>983</v>
      </c>
      <c r="H175" s="488" t="s">
        <v>823</v>
      </c>
      <c r="I175" s="487" t="s">
        <v>1182</v>
      </c>
      <c r="J175" s="487" t="s">
        <v>1187</v>
      </c>
      <c r="K175" s="486" t="s">
        <v>1145</v>
      </c>
      <c r="L175" s="482">
        <v>2016</v>
      </c>
      <c r="M175" s="826">
        <v>0.11800347442904961</v>
      </c>
      <c r="N175" s="485">
        <v>2785</v>
      </c>
      <c r="O175" s="485">
        <v>23601</v>
      </c>
      <c r="P175" s="825">
        <v>4.7491950516861552E-2</v>
      </c>
      <c r="Q175" s="825">
        <v>5.598802395209581E-2</v>
      </c>
      <c r="R175" s="825">
        <v>4.17345681465877E-2</v>
      </c>
      <c r="S175" s="822">
        <v>9.3696894941894288E-2</v>
      </c>
      <c r="T175" s="822">
        <v>9.3696894941894288E-2</v>
      </c>
      <c r="U175" s="822">
        <v>9.3696894941894288E-2</v>
      </c>
      <c r="V175" s="822">
        <v>0.28109068482568289</v>
      </c>
      <c r="W175" s="822">
        <v>0.19363911803621414</v>
      </c>
      <c r="X175" s="825">
        <v>2.8803296610882181E-2</v>
      </c>
      <c r="Y175" s="484">
        <v>685</v>
      </c>
      <c r="Z175" s="484">
        <v>23782</v>
      </c>
      <c r="AA175" s="483" t="s">
        <v>1188</v>
      </c>
      <c r="AB175" s="483" t="s">
        <v>1189</v>
      </c>
      <c r="AC175" s="483"/>
    </row>
    <row r="176" spans="1:29" ht="18.75" customHeight="1">
      <c r="A176" s="482">
        <v>169</v>
      </c>
      <c r="B176" s="482" t="s">
        <v>840</v>
      </c>
      <c r="C176" s="482" t="s">
        <v>1142</v>
      </c>
      <c r="D176" s="482" t="s">
        <v>1180</v>
      </c>
      <c r="E176" s="482" t="s">
        <v>1190</v>
      </c>
      <c r="F176" s="488" t="s">
        <v>982</v>
      </c>
      <c r="G176" s="488" t="s">
        <v>983</v>
      </c>
      <c r="H176" s="488" t="s">
        <v>823</v>
      </c>
      <c r="I176" s="487" t="s">
        <v>1182</v>
      </c>
      <c r="J176" s="487" t="s">
        <v>1191</v>
      </c>
      <c r="K176" s="486" t="s">
        <v>1145</v>
      </c>
      <c r="L176" s="482">
        <v>2016</v>
      </c>
      <c r="M176" s="826">
        <v>5.4201714764828386E-2</v>
      </c>
      <c r="N176" s="485">
        <v>6012</v>
      </c>
      <c r="O176" s="485">
        <v>110919</v>
      </c>
      <c r="P176" s="825">
        <v>1.6716551262005809E-2</v>
      </c>
      <c r="Q176" s="825">
        <v>2.1564372988066231E-2</v>
      </c>
      <c r="R176" s="825">
        <v>2.3849188195385531E-2</v>
      </c>
      <c r="S176" s="822">
        <v>9.3696894941894274E-2</v>
      </c>
      <c r="T176" s="822">
        <v>9.3696894941894274E-2</v>
      </c>
      <c r="U176" s="822">
        <v>9.3696894941894274E-2</v>
      </c>
      <c r="V176" s="822">
        <v>0.28109068482568283</v>
      </c>
      <c r="W176" s="822">
        <v>0.19363911803621409</v>
      </c>
      <c r="X176" s="825">
        <v>1.609106860101853E-2</v>
      </c>
      <c r="Y176" s="484">
        <v>1880</v>
      </c>
      <c r="Z176" s="484">
        <v>116835</v>
      </c>
      <c r="AA176" s="483" t="s">
        <v>1192</v>
      </c>
      <c r="AB176" s="483" t="s">
        <v>1193</v>
      </c>
      <c r="AC176" s="483"/>
    </row>
    <row r="177" spans="1:29" ht="18.75" customHeight="1">
      <c r="A177" s="482">
        <v>170</v>
      </c>
      <c r="B177" s="482" t="s">
        <v>840</v>
      </c>
      <c r="C177" s="482" t="s">
        <v>1142</v>
      </c>
      <c r="D177" s="482" t="s">
        <v>1180</v>
      </c>
      <c r="E177" s="482" t="s">
        <v>1103</v>
      </c>
      <c r="F177" s="488" t="s">
        <v>982</v>
      </c>
      <c r="G177" s="488" t="s">
        <v>1104</v>
      </c>
      <c r="H177" s="488" t="s">
        <v>823</v>
      </c>
      <c r="I177" s="487" t="s">
        <v>1194</v>
      </c>
      <c r="J177" s="487" t="s">
        <v>1194</v>
      </c>
      <c r="K177" s="486" t="s">
        <v>1145</v>
      </c>
      <c r="L177" s="482">
        <v>2016</v>
      </c>
      <c r="M177" s="826">
        <v>5.5483784073566821E-2</v>
      </c>
      <c r="N177" s="485">
        <v>153283018</v>
      </c>
      <c r="O177" s="485">
        <v>2762663372</v>
      </c>
      <c r="P177" s="825">
        <v>1.9057728108446619E-2</v>
      </c>
      <c r="Q177" s="825">
        <v>2.3596968231056791E-2</v>
      </c>
      <c r="R177" s="825">
        <v>2.3029780331768984E-2</v>
      </c>
      <c r="S177" s="822">
        <v>0.35615164741344224</v>
      </c>
      <c r="T177" s="822">
        <v>0.35615164741344224</v>
      </c>
      <c r="U177" s="822">
        <v>0.35615164741344224</v>
      </c>
      <c r="V177" s="822">
        <v>1.0684549422403267</v>
      </c>
      <c r="W177" s="822">
        <v>0.73604243699913363</v>
      </c>
      <c r="X177" s="825">
        <v>1.5207557255126862E-2</v>
      </c>
      <c r="Y177" s="484">
        <v>43998213</v>
      </c>
      <c r="Z177" s="484">
        <v>2893180822</v>
      </c>
      <c r="AA177" s="483" t="s">
        <v>1195</v>
      </c>
      <c r="AB177" s="483" t="s">
        <v>1196</v>
      </c>
      <c r="AC177" s="483" t="s">
        <v>1197</v>
      </c>
    </row>
    <row r="178" spans="1:29" ht="18.75" customHeight="1">
      <c r="A178" s="482">
        <v>171</v>
      </c>
      <c r="B178" s="482" t="s">
        <v>840</v>
      </c>
      <c r="C178" s="482" t="s">
        <v>1142</v>
      </c>
      <c r="D178" s="482" t="s">
        <v>1180</v>
      </c>
      <c r="E178" s="482" t="s">
        <v>992</v>
      </c>
      <c r="F178" s="488" t="s">
        <v>982</v>
      </c>
      <c r="G178" s="488" t="s">
        <v>993</v>
      </c>
      <c r="H178" s="488" t="s">
        <v>823</v>
      </c>
      <c r="I178" s="487" t="s">
        <v>994</v>
      </c>
      <c r="J178" s="487" t="s">
        <v>994</v>
      </c>
      <c r="K178" s="486" t="s">
        <v>1145</v>
      </c>
      <c r="L178" s="482">
        <v>2016</v>
      </c>
      <c r="M178" s="826">
        <v>6.6221698730532658E-2</v>
      </c>
      <c r="N178" s="485">
        <v>506</v>
      </c>
      <c r="O178" s="485">
        <v>7641</v>
      </c>
      <c r="P178" s="825">
        <v>3.7783043707214324E-2</v>
      </c>
      <c r="Q178" s="825">
        <v>2.7390044772188569E-2</v>
      </c>
      <c r="R178" s="825">
        <v>3.2797681770284512E-2</v>
      </c>
      <c r="S178" s="822">
        <v>4.1436933762130007E-2</v>
      </c>
      <c r="T178" s="822">
        <v>4.1436933762130007E-2</v>
      </c>
      <c r="U178" s="822">
        <v>4.1436933762130007E-2</v>
      </c>
      <c r="V178" s="822">
        <v>0.12431080128639002</v>
      </c>
      <c r="W178" s="822">
        <v>8.5635829370864516E-2</v>
      </c>
      <c r="X178" s="825">
        <v>2.5751633986928105E-2</v>
      </c>
      <c r="Y178" s="484">
        <v>197</v>
      </c>
      <c r="Z178" s="484">
        <v>7650</v>
      </c>
      <c r="AA178" s="483" t="s">
        <v>1198</v>
      </c>
      <c r="AB178" s="483" t="s">
        <v>996</v>
      </c>
      <c r="AC178" s="483" t="s">
        <v>1199</v>
      </c>
    </row>
    <row r="179" spans="1:29" ht="18.75" customHeight="1">
      <c r="A179" s="482">
        <v>172</v>
      </c>
      <c r="B179" s="482" t="s">
        <v>840</v>
      </c>
      <c r="C179" s="482" t="s">
        <v>1142</v>
      </c>
      <c r="D179" s="482" t="s">
        <v>1200</v>
      </c>
      <c r="E179" s="482" t="s">
        <v>1201</v>
      </c>
      <c r="F179" s="488" t="s">
        <v>982</v>
      </c>
      <c r="G179" s="488" t="s">
        <v>1202</v>
      </c>
      <c r="H179" s="488" t="s">
        <v>823</v>
      </c>
      <c r="I179" s="487" t="s">
        <v>1203</v>
      </c>
      <c r="J179" s="487" t="s">
        <v>1203</v>
      </c>
      <c r="K179" s="486" t="s">
        <v>1145</v>
      </c>
      <c r="L179" s="482">
        <v>2016</v>
      </c>
      <c r="M179" s="826">
        <v>4.3746802894956537E-3</v>
      </c>
      <c r="N179" s="485">
        <v>12085769</v>
      </c>
      <c r="O179" s="485">
        <v>2762663372</v>
      </c>
      <c r="P179" s="825">
        <v>5.0917393138470511E-2</v>
      </c>
      <c r="Q179" s="825">
        <v>5.0820587780012312E-2</v>
      </c>
      <c r="R179" s="825">
        <v>4.8806258396775638E-2</v>
      </c>
      <c r="S179" s="822">
        <v>0.20301641791332467</v>
      </c>
      <c r="T179" s="822">
        <v>0.20301641791332467</v>
      </c>
      <c r="U179" s="822">
        <v>0.20301641791332467</v>
      </c>
      <c r="V179" s="822">
        <v>0.60904925373997398</v>
      </c>
      <c r="W179" s="822">
        <v>0.41956481200350093</v>
      </c>
      <c r="X179" s="825">
        <v>2.0361879752568055E-3</v>
      </c>
      <c r="Y179" s="484">
        <v>5891060</v>
      </c>
      <c r="Z179" s="484">
        <v>2893180822</v>
      </c>
      <c r="AA179" s="483" t="s">
        <v>1204</v>
      </c>
      <c r="AB179" s="483" t="s">
        <v>1205</v>
      </c>
      <c r="AC179" s="483" t="s">
        <v>1206</v>
      </c>
    </row>
    <row r="180" spans="1:29" ht="18.75" customHeight="1">
      <c r="A180" s="482">
        <v>173</v>
      </c>
      <c r="B180" s="482" t="s">
        <v>840</v>
      </c>
      <c r="C180" s="482" t="s">
        <v>1142</v>
      </c>
      <c r="D180" s="482" t="s">
        <v>1200</v>
      </c>
      <c r="E180" s="482" t="s">
        <v>1207</v>
      </c>
      <c r="F180" s="488" t="s">
        <v>982</v>
      </c>
      <c r="G180" s="488" t="s">
        <v>1208</v>
      </c>
      <c r="H180" s="488" t="s">
        <v>823</v>
      </c>
      <c r="I180" s="487" t="s">
        <v>1209</v>
      </c>
      <c r="J180" s="487" t="s">
        <v>1209</v>
      </c>
      <c r="K180" s="486" t="s">
        <v>1145</v>
      </c>
      <c r="L180" s="482">
        <v>2016</v>
      </c>
      <c r="M180" s="826">
        <v>0.10622462787550745</v>
      </c>
      <c r="N180" s="485">
        <v>157</v>
      </c>
      <c r="O180" s="485">
        <v>1478</v>
      </c>
      <c r="P180" s="825">
        <v>5.6375838926174496E-2</v>
      </c>
      <c r="Q180" s="825">
        <v>5.8091286307053944E-2</v>
      </c>
      <c r="R180" s="825">
        <v>0.16052631578947368</v>
      </c>
      <c r="S180" s="822">
        <v>1.1759343232438182E-2</v>
      </c>
      <c r="T180" s="822">
        <v>1.1759343232438182E-2</v>
      </c>
      <c r="U180" s="822">
        <v>1.1759343232438182E-2</v>
      </c>
      <c r="V180" s="822">
        <v>3.5278029697314542E-2</v>
      </c>
      <c r="W180" s="822">
        <v>2.4302500671196915E-2</v>
      </c>
      <c r="X180" s="825">
        <v>2.2148394241417496E-3</v>
      </c>
      <c r="Y180" s="484">
        <v>4</v>
      </c>
      <c r="Z180" s="484">
        <v>1806</v>
      </c>
      <c r="AA180" s="483" t="s">
        <v>1210</v>
      </c>
      <c r="AB180" s="483" t="s">
        <v>1211</v>
      </c>
      <c r="AC180" s="483" t="s">
        <v>1212</v>
      </c>
    </row>
    <row r="181" spans="1:29" ht="18.75" customHeight="1">
      <c r="A181" s="482">
        <v>174</v>
      </c>
      <c r="B181" s="482" t="s">
        <v>840</v>
      </c>
      <c r="C181" s="482" t="s">
        <v>1142</v>
      </c>
      <c r="D181" s="482" t="s">
        <v>1200</v>
      </c>
      <c r="E181" s="482" t="s">
        <v>1213</v>
      </c>
      <c r="F181" s="488" t="s">
        <v>982</v>
      </c>
      <c r="G181" s="488" t="s">
        <v>1208</v>
      </c>
      <c r="H181" s="488" t="s">
        <v>823</v>
      </c>
      <c r="I181" s="487" t="s">
        <v>1214</v>
      </c>
      <c r="J181" s="487" t="s">
        <v>1214</v>
      </c>
      <c r="K181" s="486" t="s">
        <v>1145</v>
      </c>
      <c r="L181" s="482">
        <v>2016</v>
      </c>
      <c r="M181" s="826">
        <v>1.4109571628320834E-2</v>
      </c>
      <c r="N181" s="485">
        <v>333</v>
      </c>
      <c r="O181" s="485">
        <v>23601</v>
      </c>
      <c r="P181" s="825">
        <v>3.6307405524487378E-2</v>
      </c>
      <c r="Q181" s="825">
        <v>3.6655260906757914E-2</v>
      </c>
      <c r="R181" s="825">
        <v>8.645017687507453E-2</v>
      </c>
      <c r="S181" s="822">
        <v>1.1759343232438184E-2</v>
      </c>
      <c r="T181" s="822">
        <v>1.1759343232438184E-2</v>
      </c>
      <c r="U181" s="822">
        <v>1.1759343232438184E-2</v>
      </c>
      <c r="V181" s="822">
        <v>3.5278029697314549E-2</v>
      </c>
      <c r="W181" s="822">
        <v>2.4302500671196926E-2</v>
      </c>
      <c r="X181" s="825">
        <v>2.5229164914641325E-3</v>
      </c>
      <c r="Y181" s="484">
        <v>60</v>
      </c>
      <c r="Z181" s="484">
        <v>23782</v>
      </c>
      <c r="AA181" s="483" t="s">
        <v>1215</v>
      </c>
      <c r="AB181" s="483" t="s">
        <v>1216</v>
      </c>
      <c r="AC181" s="483" t="s">
        <v>1212</v>
      </c>
    </row>
    <row r="182" spans="1:29" ht="18.75" customHeight="1">
      <c r="A182" s="482">
        <v>175</v>
      </c>
      <c r="B182" s="482" t="s">
        <v>840</v>
      </c>
      <c r="C182" s="482" t="s">
        <v>1142</v>
      </c>
      <c r="D182" s="482" t="s">
        <v>1200</v>
      </c>
      <c r="E182" s="482" t="s">
        <v>1217</v>
      </c>
      <c r="F182" s="488" t="s">
        <v>982</v>
      </c>
      <c r="G182" s="488" t="s">
        <v>1208</v>
      </c>
      <c r="H182" s="488" t="s">
        <v>823</v>
      </c>
      <c r="I182" s="487" t="s">
        <v>1218</v>
      </c>
      <c r="J182" s="487" t="s">
        <v>1218</v>
      </c>
      <c r="K182" s="486" t="s">
        <v>1145</v>
      </c>
      <c r="L182" s="482">
        <v>2016</v>
      </c>
      <c r="M182" s="826">
        <v>2.5964893300516592E-3</v>
      </c>
      <c r="N182" s="485">
        <v>288</v>
      </c>
      <c r="O182" s="485">
        <v>110919</v>
      </c>
      <c r="P182" s="825">
        <v>2.2309582309582309E-2</v>
      </c>
      <c r="Q182" s="825">
        <v>2.220463478400057E-2</v>
      </c>
      <c r="R182" s="825">
        <v>3.8799167911059702E-2</v>
      </c>
      <c r="S182" s="822">
        <v>1.1759343232438184E-2</v>
      </c>
      <c r="T182" s="822">
        <v>1.1759343232438184E-2</v>
      </c>
      <c r="U182" s="822">
        <v>1.1759343232438184E-2</v>
      </c>
      <c r="V182" s="822">
        <v>3.5278029697314549E-2</v>
      </c>
      <c r="W182" s="822">
        <v>2.4302500671196922E-2</v>
      </c>
      <c r="X182" s="825">
        <v>1.9343518637394616E-3</v>
      </c>
      <c r="Y182" s="484">
        <v>226</v>
      </c>
      <c r="Z182" s="484">
        <v>116835</v>
      </c>
      <c r="AA182" s="483" t="s">
        <v>1219</v>
      </c>
      <c r="AB182" s="483" t="s">
        <v>1220</v>
      </c>
      <c r="AC182" s="483" t="s">
        <v>1212</v>
      </c>
    </row>
    <row r="183" spans="1:29" ht="18.75" customHeight="1">
      <c r="A183" s="482">
        <v>176</v>
      </c>
      <c r="B183" s="482" t="s">
        <v>840</v>
      </c>
      <c r="C183" s="482" t="s">
        <v>1142</v>
      </c>
      <c r="D183" s="482" t="s">
        <v>1200</v>
      </c>
      <c r="E183" s="482" t="s">
        <v>1121</v>
      </c>
      <c r="F183" s="488" t="s">
        <v>982</v>
      </c>
      <c r="G183" s="488" t="s">
        <v>1122</v>
      </c>
      <c r="H183" s="488" t="s">
        <v>823</v>
      </c>
      <c r="I183" s="487" t="s">
        <v>1221</v>
      </c>
      <c r="J183" s="487" t="s">
        <v>1221</v>
      </c>
      <c r="K183" s="486" t="s">
        <v>1145</v>
      </c>
      <c r="L183" s="482">
        <v>2016</v>
      </c>
      <c r="M183" s="826">
        <v>1.3083867591259977E-3</v>
      </c>
      <c r="N183" s="485">
        <v>10</v>
      </c>
      <c r="O183" s="485">
        <v>7643</v>
      </c>
      <c r="P183" s="825">
        <v>1.7904160084254869E-2</v>
      </c>
      <c r="Q183" s="825">
        <v>1.7901803343425036E-2</v>
      </c>
      <c r="R183" s="825">
        <v>3.6222339304531087E-2</v>
      </c>
      <c r="S183" s="822">
        <v>5.6159193172643524E-3</v>
      </c>
      <c r="T183" s="822">
        <v>5.6159193172643524E-3</v>
      </c>
      <c r="U183" s="822">
        <v>5.6159193172643524E-3</v>
      </c>
      <c r="V183" s="822">
        <v>1.6847757951793059E-2</v>
      </c>
      <c r="W183" s="822">
        <v>1.1606165436239818E-2</v>
      </c>
      <c r="X183" s="825">
        <v>2.6143790849673205E-4</v>
      </c>
      <c r="Y183" s="484">
        <v>2</v>
      </c>
      <c r="Z183" s="484">
        <v>7650</v>
      </c>
      <c r="AA183" s="483" t="s">
        <v>1222</v>
      </c>
      <c r="AB183" s="483" t="s">
        <v>1223</v>
      </c>
      <c r="AC183" s="483" t="s">
        <v>1199</v>
      </c>
    </row>
    <row r="184" spans="1:29" ht="18.75" customHeight="1">
      <c r="A184" s="482">
        <v>177</v>
      </c>
      <c r="B184" s="482" t="s">
        <v>840</v>
      </c>
      <c r="C184" s="482" t="s">
        <v>1142</v>
      </c>
      <c r="D184" s="482" t="s">
        <v>1224</v>
      </c>
      <c r="E184" s="482" t="s">
        <v>918</v>
      </c>
      <c r="F184" s="488" t="s">
        <v>919</v>
      </c>
      <c r="G184" s="488" t="s">
        <v>920</v>
      </c>
      <c r="H184" s="488" t="s">
        <v>823</v>
      </c>
      <c r="I184" s="487" t="s">
        <v>921</v>
      </c>
      <c r="J184" s="487" t="s">
        <v>919</v>
      </c>
      <c r="K184" s="486" t="s">
        <v>1145</v>
      </c>
      <c r="L184" s="482">
        <v>2016</v>
      </c>
      <c r="M184" s="821">
        <v>308.75989172309579</v>
      </c>
      <c r="N184" s="485">
        <v>45796543.016906992</v>
      </c>
      <c r="O184" s="485">
        <v>148324.13226125421</v>
      </c>
      <c r="P184" s="822">
        <v>99.629885801856304</v>
      </c>
      <c r="Q184" s="822">
        <v>126.72592204790902</v>
      </c>
      <c r="R184" s="822">
        <v>336.89032019194184</v>
      </c>
      <c r="S184" s="822">
        <v>292.93386693769145</v>
      </c>
      <c r="T184" s="822">
        <v>292.93386693769145</v>
      </c>
      <c r="U184" s="822">
        <v>292.93386693769145</v>
      </c>
      <c r="V184" s="822">
        <v>878.8016008130744</v>
      </c>
      <c r="W184" s="822">
        <v>582.93839520600602</v>
      </c>
      <c r="X184" s="822">
        <v>12.655258112763464</v>
      </c>
      <c r="Y184" s="484">
        <v>7724023.7428444577</v>
      </c>
      <c r="Z184" s="484">
        <v>610341.06724811811</v>
      </c>
      <c r="AA184" s="483" t="s">
        <v>999</v>
      </c>
      <c r="AB184" s="483" t="s">
        <v>1000</v>
      </c>
      <c r="AC184" s="483"/>
    </row>
    <row r="185" spans="1:29" ht="18.75" customHeight="1">
      <c r="A185" s="482">
        <v>178</v>
      </c>
      <c r="B185" s="482" t="s">
        <v>840</v>
      </c>
      <c r="C185" s="482" t="s">
        <v>1142</v>
      </c>
      <c r="D185" s="482" t="s">
        <v>1224</v>
      </c>
      <c r="E185" s="482" t="s">
        <v>918</v>
      </c>
      <c r="F185" s="488" t="s">
        <v>924</v>
      </c>
      <c r="G185" s="488" t="s">
        <v>920</v>
      </c>
      <c r="H185" s="488" t="s">
        <v>823</v>
      </c>
      <c r="I185" s="487" t="s">
        <v>921</v>
      </c>
      <c r="J185" s="487" t="s">
        <v>924</v>
      </c>
      <c r="K185" s="486" t="s">
        <v>1145</v>
      </c>
      <c r="L185" s="482">
        <v>2016</v>
      </c>
      <c r="M185" s="823">
        <v>6.2627121171113395E-2</v>
      </c>
      <c r="N185" s="485">
        <v>45796543.016906992</v>
      </c>
      <c r="O185" s="485">
        <v>731257355.6076299</v>
      </c>
      <c r="P185" s="824">
        <v>2.1583563714012717E-2</v>
      </c>
      <c r="Q185" s="824">
        <v>3.0611934809421856E-2</v>
      </c>
      <c r="R185" s="824">
        <v>7.386965584745582E-2</v>
      </c>
      <c r="S185" s="822">
        <v>6.2935963617522572E-2</v>
      </c>
      <c r="T185" s="822">
        <v>6.2935963617522572E-2</v>
      </c>
      <c r="U185" s="822">
        <v>6.2935963617522572E-2</v>
      </c>
      <c r="V185" s="822">
        <v>0.18880789085256772</v>
      </c>
      <c r="W185" s="822">
        <v>0.12524256759886992</v>
      </c>
      <c r="X185" s="824">
        <v>2.610874750144375E-3</v>
      </c>
      <c r="Y185" s="484">
        <v>7724023.7428444577</v>
      </c>
      <c r="Z185" s="484">
        <v>2958404550.9717913</v>
      </c>
      <c r="AA185" s="483" t="s">
        <v>1225</v>
      </c>
      <c r="AB185" s="483" t="s">
        <v>1000</v>
      </c>
      <c r="AC185" s="483"/>
    </row>
    <row r="186" spans="1:29" ht="18.75" customHeight="1">
      <c r="A186" s="482">
        <v>179</v>
      </c>
      <c r="B186" s="482" t="s">
        <v>840</v>
      </c>
      <c r="C186" s="482" t="s">
        <v>1142</v>
      </c>
      <c r="D186" s="482" t="s">
        <v>1224</v>
      </c>
      <c r="E186" s="482" t="s">
        <v>918</v>
      </c>
      <c r="F186" s="488" t="s">
        <v>926</v>
      </c>
      <c r="G186" s="488" t="s">
        <v>920</v>
      </c>
      <c r="H186" s="488" t="s">
        <v>823</v>
      </c>
      <c r="I186" s="487" t="s">
        <v>921</v>
      </c>
      <c r="J186" s="487" t="s">
        <v>926</v>
      </c>
      <c r="K186" s="486" t="s">
        <v>1145</v>
      </c>
      <c r="L186" s="482">
        <v>2016</v>
      </c>
      <c r="M186" s="823">
        <v>0.4769468424327129</v>
      </c>
      <c r="N186" s="485">
        <v>1447835.5841930027</v>
      </c>
      <c r="O186" s="485">
        <v>3035633.0210892665</v>
      </c>
      <c r="P186" s="824">
        <v>0.15564670308157966</v>
      </c>
      <c r="Q186" s="824">
        <v>0.29694917736404691</v>
      </c>
      <c r="R186" s="824">
        <v>0.79477612732202296</v>
      </c>
      <c r="S186" s="822">
        <v>0.46665993497270553</v>
      </c>
      <c r="T186" s="822">
        <v>0.46665993497270553</v>
      </c>
      <c r="U186" s="822">
        <v>0.46665993497270553</v>
      </c>
      <c r="V186" s="822">
        <v>1.3999798049181167</v>
      </c>
      <c r="W186" s="822">
        <v>0.92865327059568403</v>
      </c>
      <c r="X186" s="824">
        <v>3.0418270850716668E-2</v>
      </c>
      <c r="Y186" s="484">
        <v>371398.34731839859</v>
      </c>
      <c r="Z186" s="484">
        <v>12209712.680286963</v>
      </c>
      <c r="AA186" s="483" t="s">
        <v>1225</v>
      </c>
      <c r="AB186" s="483" t="s">
        <v>1000</v>
      </c>
      <c r="AC186" s="483"/>
    </row>
    <row r="187" spans="1:29" ht="18.75" customHeight="1">
      <c r="A187" s="482">
        <v>180</v>
      </c>
      <c r="B187" s="482" t="s">
        <v>840</v>
      </c>
      <c r="C187" s="482" t="s">
        <v>1142</v>
      </c>
      <c r="D187" s="482" t="s">
        <v>1224</v>
      </c>
      <c r="E187" s="482" t="s">
        <v>918</v>
      </c>
      <c r="F187" s="488" t="s">
        <v>928</v>
      </c>
      <c r="G187" s="488" t="s">
        <v>920</v>
      </c>
      <c r="H187" s="488" t="s">
        <v>823</v>
      </c>
      <c r="I187" s="487" t="s">
        <v>921</v>
      </c>
      <c r="J187" s="487" t="s">
        <v>928</v>
      </c>
      <c r="K187" s="486" t="s">
        <v>1145</v>
      </c>
      <c r="L187" s="482">
        <v>2016</v>
      </c>
      <c r="M187" s="821">
        <v>376.71386639097682</v>
      </c>
      <c r="N187" s="485">
        <v>55875757.343223691</v>
      </c>
      <c r="O187" s="485">
        <v>148324.13226125421</v>
      </c>
      <c r="P187" s="822">
        <v>201.62032026562042</v>
      </c>
      <c r="Q187" s="822">
        <v>176.21722775693706</v>
      </c>
      <c r="R187" s="822">
        <v>423.55486988365419</v>
      </c>
      <c r="S187" s="822">
        <v>409.87968010410589</v>
      </c>
      <c r="T187" s="822">
        <v>409.87968010410589</v>
      </c>
      <c r="U187" s="822">
        <v>409.87968010410589</v>
      </c>
      <c r="V187" s="822">
        <v>1229.6390403123178</v>
      </c>
      <c r="W187" s="822">
        <v>815.66056340717068</v>
      </c>
      <c r="X187" s="822">
        <v>143.83056313145227</v>
      </c>
      <c r="Y187" s="484">
        <v>87785699.404548407</v>
      </c>
      <c r="Z187" s="484">
        <v>610341.06724811811</v>
      </c>
      <c r="AA187" s="483" t="s">
        <v>1003</v>
      </c>
      <c r="AB187" s="483" t="s">
        <v>1000</v>
      </c>
      <c r="AC187" s="483"/>
    </row>
    <row r="188" spans="1:29" ht="18.75" customHeight="1">
      <c r="A188" s="482">
        <v>181</v>
      </c>
      <c r="B188" s="482" t="s">
        <v>840</v>
      </c>
      <c r="C188" s="482" t="s">
        <v>1142</v>
      </c>
      <c r="D188" s="482" t="s">
        <v>1224</v>
      </c>
      <c r="E188" s="482" t="s">
        <v>918</v>
      </c>
      <c r="F188" s="488" t="s">
        <v>930</v>
      </c>
      <c r="G188" s="488" t="s">
        <v>920</v>
      </c>
      <c r="H188" s="488" t="s">
        <v>823</v>
      </c>
      <c r="I188" s="487" t="s">
        <v>921</v>
      </c>
      <c r="J188" s="487" t="s">
        <v>930</v>
      </c>
      <c r="K188" s="486" t="s">
        <v>1145</v>
      </c>
      <c r="L188" s="482">
        <v>2016</v>
      </c>
      <c r="M188" s="823">
        <v>7.6410523483615933E-2</v>
      </c>
      <c r="N188" s="485">
        <v>55875757.343223691</v>
      </c>
      <c r="O188" s="485">
        <v>731257355.6076299</v>
      </c>
      <c r="P188" s="824">
        <v>4.3678510654396312E-2</v>
      </c>
      <c r="Q188" s="824">
        <v>4.2567062848854663E-2</v>
      </c>
      <c r="R188" s="824">
        <v>9.2872518429717235E-2</v>
      </c>
      <c r="S188" s="822">
        <v>8.8061421181050314E-2</v>
      </c>
      <c r="T188" s="822">
        <v>8.8061421181050314E-2</v>
      </c>
      <c r="U188" s="822">
        <v>8.8061421181050314E-2</v>
      </c>
      <c r="V188" s="822">
        <v>0.26418426354315094</v>
      </c>
      <c r="W188" s="822">
        <v>0.17524222815029011</v>
      </c>
      <c r="X188" s="824">
        <v>2.9673324892537812E-2</v>
      </c>
      <c r="Y188" s="484">
        <v>87785699.404548407</v>
      </c>
      <c r="Z188" s="484">
        <v>2958404550.9717913</v>
      </c>
      <c r="AA188" s="483" t="s">
        <v>1226</v>
      </c>
      <c r="AB188" s="483" t="s">
        <v>1000</v>
      </c>
      <c r="AC188" s="483"/>
    </row>
    <row r="189" spans="1:29" ht="18.75" customHeight="1">
      <c r="A189" s="482">
        <v>182</v>
      </c>
      <c r="B189" s="482" t="s">
        <v>840</v>
      </c>
      <c r="C189" s="482" t="s">
        <v>1142</v>
      </c>
      <c r="D189" s="482" t="s">
        <v>1224</v>
      </c>
      <c r="E189" s="482" t="s">
        <v>918</v>
      </c>
      <c r="F189" s="488" t="s">
        <v>932</v>
      </c>
      <c r="G189" s="488" t="s">
        <v>920</v>
      </c>
      <c r="H189" s="488" t="s">
        <v>823</v>
      </c>
      <c r="I189" s="487" t="s">
        <v>921</v>
      </c>
      <c r="J189" s="487" t="s">
        <v>932</v>
      </c>
      <c r="K189" s="486" t="s">
        <v>1145</v>
      </c>
      <c r="L189" s="482">
        <v>2016</v>
      </c>
      <c r="M189" s="823">
        <v>0.58191654386551739</v>
      </c>
      <c r="N189" s="485">
        <v>1766485.0760763052</v>
      </c>
      <c r="O189" s="485">
        <v>3035633.0210892665</v>
      </c>
      <c r="P189" s="824">
        <v>0.31498117127231839</v>
      </c>
      <c r="Q189" s="824">
        <v>0.41291915635076459</v>
      </c>
      <c r="R189" s="824">
        <v>0.99923114146681258</v>
      </c>
      <c r="S189" s="822">
        <v>0.65296111666289669</v>
      </c>
      <c r="T189" s="822">
        <v>0.65296111666289669</v>
      </c>
      <c r="U189" s="822">
        <v>0.65296111666289669</v>
      </c>
      <c r="V189" s="822">
        <v>1.9588833499886902</v>
      </c>
      <c r="W189" s="822">
        <v>1.2993926221591645</v>
      </c>
      <c r="X189" s="824">
        <v>0.34571219227295985</v>
      </c>
      <c r="Y189" s="484">
        <v>4221046.5377249625</v>
      </c>
      <c r="Z189" s="484">
        <v>12209712.680286963</v>
      </c>
      <c r="AA189" s="483" t="s">
        <v>1227</v>
      </c>
      <c r="AB189" s="483" t="s">
        <v>1000</v>
      </c>
      <c r="AC189" s="483"/>
    </row>
    <row r="190" spans="1:29" ht="18.75" customHeight="1">
      <c r="A190" s="482">
        <v>183</v>
      </c>
      <c r="B190" s="482" t="s">
        <v>840</v>
      </c>
      <c r="C190" s="482" t="s">
        <v>1228</v>
      </c>
      <c r="D190" s="482" t="s">
        <v>1229</v>
      </c>
      <c r="E190" s="482" t="s">
        <v>1230</v>
      </c>
      <c r="F190" s="488" t="s">
        <v>982</v>
      </c>
      <c r="G190" s="488" t="s">
        <v>1231</v>
      </c>
      <c r="H190" s="488" t="s">
        <v>1010</v>
      </c>
      <c r="I190" s="487" t="s">
        <v>1232</v>
      </c>
      <c r="J190" s="487" t="s">
        <v>1233</v>
      </c>
      <c r="K190" s="486" t="s">
        <v>1145</v>
      </c>
      <c r="L190" s="825" t="s">
        <v>849</v>
      </c>
      <c r="M190" s="825" t="s">
        <v>849</v>
      </c>
      <c r="N190" s="825" t="s">
        <v>849</v>
      </c>
      <c r="O190" s="825" t="s">
        <v>849</v>
      </c>
      <c r="P190" s="825" t="s">
        <v>849</v>
      </c>
      <c r="Q190" s="825" t="s">
        <v>849</v>
      </c>
      <c r="R190" s="825" t="s">
        <v>849</v>
      </c>
      <c r="S190" s="825" t="s">
        <v>849</v>
      </c>
      <c r="T190" s="825" t="s">
        <v>849</v>
      </c>
      <c r="U190" s="825" t="s">
        <v>849</v>
      </c>
      <c r="V190" s="825" t="s">
        <v>849</v>
      </c>
      <c r="W190" s="825" t="s">
        <v>849</v>
      </c>
      <c r="X190" s="825" t="s">
        <v>849</v>
      </c>
      <c r="Y190" s="825" t="s">
        <v>849</v>
      </c>
      <c r="Z190" s="825" t="s">
        <v>849</v>
      </c>
      <c r="AA190" s="483" t="s">
        <v>1234</v>
      </c>
      <c r="AB190" s="483"/>
      <c r="AC190" s="483"/>
    </row>
    <row r="191" spans="1:29" ht="18.75" customHeight="1">
      <c r="A191" s="482">
        <v>184</v>
      </c>
      <c r="B191" s="482" t="s">
        <v>840</v>
      </c>
      <c r="C191" s="482" t="s">
        <v>1228</v>
      </c>
      <c r="D191" s="482" t="s">
        <v>1229</v>
      </c>
      <c r="E191" s="482" t="s">
        <v>1235</v>
      </c>
      <c r="F191" s="488" t="s">
        <v>982</v>
      </c>
      <c r="G191" s="488" t="s">
        <v>1231</v>
      </c>
      <c r="H191" s="488" t="s">
        <v>1010</v>
      </c>
      <c r="I191" s="487" t="s">
        <v>1236</v>
      </c>
      <c r="J191" s="487" t="s">
        <v>1237</v>
      </c>
      <c r="K191" s="486" t="s">
        <v>1145</v>
      </c>
      <c r="L191" s="825" t="s">
        <v>849</v>
      </c>
      <c r="M191" s="825" t="s">
        <v>849</v>
      </c>
      <c r="N191" s="825" t="s">
        <v>849</v>
      </c>
      <c r="O191" s="825" t="s">
        <v>849</v>
      </c>
      <c r="P191" s="825" t="s">
        <v>849</v>
      </c>
      <c r="Q191" s="825" t="s">
        <v>849</v>
      </c>
      <c r="R191" s="825" t="s">
        <v>849</v>
      </c>
      <c r="S191" s="825" t="s">
        <v>849</v>
      </c>
      <c r="T191" s="825" t="s">
        <v>849</v>
      </c>
      <c r="U191" s="825" t="s">
        <v>849</v>
      </c>
      <c r="V191" s="825" t="s">
        <v>849</v>
      </c>
      <c r="W191" s="825" t="s">
        <v>849</v>
      </c>
      <c r="X191" s="825" t="s">
        <v>849</v>
      </c>
      <c r="Y191" s="825" t="s">
        <v>849</v>
      </c>
      <c r="Z191" s="825" t="s">
        <v>849</v>
      </c>
      <c r="AA191" s="483" t="s">
        <v>1238</v>
      </c>
      <c r="AB191" s="483"/>
      <c r="AC191" s="483"/>
    </row>
    <row r="192" spans="1:29" ht="18.75" customHeight="1">
      <c r="A192" s="482">
        <v>185</v>
      </c>
      <c r="B192" s="482" t="s">
        <v>840</v>
      </c>
      <c r="C192" s="482" t="s">
        <v>1228</v>
      </c>
      <c r="D192" s="482" t="s">
        <v>1239</v>
      </c>
      <c r="E192" s="482" t="s">
        <v>1240</v>
      </c>
      <c r="F192" s="488" t="s">
        <v>982</v>
      </c>
      <c r="G192" s="488" t="s">
        <v>1241</v>
      </c>
      <c r="H192" s="488" t="s">
        <v>1010</v>
      </c>
      <c r="I192" s="487" t="s">
        <v>1242</v>
      </c>
      <c r="J192" s="487" t="s">
        <v>1243</v>
      </c>
      <c r="K192" s="486" t="s">
        <v>1145</v>
      </c>
      <c r="L192" s="825" t="s">
        <v>849</v>
      </c>
      <c r="M192" s="825" t="s">
        <v>849</v>
      </c>
      <c r="N192" s="825" t="s">
        <v>849</v>
      </c>
      <c r="O192" s="825" t="s">
        <v>849</v>
      </c>
      <c r="P192" s="825" t="s">
        <v>849</v>
      </c>
      <c r="Q192" s="825" t="s">
        <v>849</v>
      </c>
      <c r="R192" s="825" t="s">
        <v>849</v>
      </c>
      <c r="S192" s="825" t="s">
        <v>849</v>
      </c>
      <c r="T192" s="825" t="s">
        <v>849</v>
      </c>
      <c r="U192" s="825" t="s">
        <v>849</v>
      </c>
      <c r="V192" s="825" t="s">
        <v>849</v>
      </c>
      <c r="W192" s="825" t="s">
        <v>849</v>
      </c>
      <c r="X192" s="825" t="s">
        <v>849</v>
      </c>
      <c r="Y192" s="825" t="s">
        <v>849</v>
      </c>
      <c r="Z192" s="825" t="s">
        <v>849</v>
      </c>
      <c r="AA192" s="483" t="s">
        <v>1244</v>
      </c>
      <c r="AB192" s="483"/>
      <c r="AC192" s="483"/>
    </row>
    <row r="193" spans="1:29" ht="18.75" customHeight="1">
      <c r="A193" s="482">
        <v>186</v>
      </c>
      <c r="B193" s="482" t="s">
        <v>840</v>
      </c>
      <c r="C193" s="482" t="s">
        <v>1228</v>
      </c>
      <c r="D193" s="482" t="s">
        <v>1239</v>
      </c>
      <c r="E193" s="482" t="s">
        <v>1245</v>
      </c>
      <c r="F193" s="488" t="s">
        <v>982</v>
      </c>
      <c r="G193" s="488" t="s">
        <v>1241</v>
      </c>
      <c r="H193" s="488" t="s">
        <v>1010</v>
      </c>
      <c r="I193" s="487" t="s">
        <v>1246</v>
      </c>
      <c r="J193" s="487" t="s">
        <v>1247</v>
      </c>
      <c r="K193" s="486" t="s">
        <v>1145</v>
      </c>
      <c r="L193" s="825" t="s">
        <v>849</v>
      </c>
      <c r="M193" s="825" t="s">
        <v>849</v>
      </c>
      <c r="N193" s="825" t="s">
        <v>849</v>
      </c>
      <c r="O193" s="825" t="s">
        <v>849</v>
      </c>
      <c r="P193" s="825" t="s">
        <v>849</v>
      </c>
      <c r="Q193" s="825" t="s">
        <v>849</v>
      </c>
      <c r="R193" s="825" t="s">
        <v>849</v>
      </c>
      <c r="S193" s="825" t="s">
        <v>849</v>
      </c>
      <c r="T193" s="825" t="s">
        <v>849</v>
      </c>
      <c r="U193" s="825" t="s">
        <v>849</v>
      </c>
      <c r="V193" s="825" t="s">
        <v>849</v>
      </c>
      <c r="W193" s="825" t="s">
        <v>849</v>
      </c>
      <c r="X193" s="825" t="s">
        <v>849</v>
      </c>
      <c r="Y193" s="825" t="s">
        <v>849</v>
      </c>
      <c r="Z193" s="825" t="s">
        <v>849</v>
      </c>
      <c r="AA193" s="483" t="s">
        <v>1244</v>
      </c>
      <c r="AB193" s="483" t="s">
        <v>1248</v>
      </c>
      <c r="AC193" s="483" t="s">
        <v>1249</v>
      </c>
    </row>
    <row r="194" spans="1:29" ht="18.75" customHeight="1">
      <c r="A194" s="482">
        <v>187</v>
      </c>
      <c r="B194" s="482" t="s">
        <v>840</v>
      </c>
      <c r="C194" s="482" t="s">
        <v>1228</v>
      </c>
      <c r="D194" s="482" t="s">
        <v>1250</v>
      </c>
      <c r="E194" s="482" t="s">
        <v>1251</v>
      </c>
      <c r="F194" s="488" t="s">
        <v>982</v>
      </c>
      <c r="G194" s="488" t="s">
        <v>1252</v>
      </c>
      <c r="H194" s="488" t="s">
        <v>1010</v>
      </c>
      <c r="I194" s="487" t="s">
        <v>1253</v>
      </c>
      <c r="J194" s="487" t="s">
        <v>1254</v>
      </c>
      <c r="K194" s="486" t="s">
        <v>1145</v>
      </c>
      <c r="L194" s="825" t="s">
        <v>849</v>
      </c>
      <c r="M194" s="825" t="s">
        <v>849</v>
      </c>
      <c r="N194" s="825" t="s">
        <v>849</v>
      </c>
      <c r="O194" s="825" t="s">
        <v>849</v>
      </c>
      <c r="P194" s="825" t="s">
        <v>849</v>
      </c>
      <c r="Q194" s="825" t="s">
        <v>849</v>
      </c>
      <c r="R194" s="825" t="s">
        <v>849</v>
      </c>
      <c r="S194" s="825" t="s">
        <v>849</v>
      </c>
      <c r="T194" s="825" t="s">
        <v>849</v>
      </c>
      <c r="U194" s="825" t="s">
        <v>849</v>
      </c>
      <c r="V194" s="825" t="s">
        <v>849</v>
      </c>
      <c r="W194" s="825" t="s">
        <v>849</v>
      </c>
      <c r="X194" s="825" t="s">
        <v>849</v>
      </c>
      <c r="Y194" s="825" t="s">
        <v>849</v>
      </c>
      <c r="Z194" s="825" t="s">
        <v>849</v>
      </c>
      <c r="AA194" s="483" t="s">
        <v>1255</v>
      </c>
      <c r="AB194" s="483"/>
      <c r="AC194" s="483"/>
    </row>
    <row r="195" spans="1:29" ht="18.75" customHeight="1">
      <c r="A195" s="482">
        <v>188</v>
      </c>
      <c r="B195" s="482" t="s">
        <v>840</v>
      </c>
      <c r="C195" s="482" t="s">
        <v>1228</v>
      </c>
      <c r="D195" s="482" t="s">
        <v>981</v>
      </c>
      <c r="E195" s="482" t="s">
        <v>854</v>
      </c>
      <c r="F195" s="488" t="s">
        <v>855</v>
      </c>
      <c r="G195" s="488" t="s">
        <v>856</v>
      </c>
      <c r="H195" s="488" t="s">
        <v>823</v>
      </c>
      <c r="I195" s="487" t="s">
        <v>1256</v>
      </c>
      <c r="J195" s="487" t="s">
        <v>855</v>
      </c>
      <c r="K195" s="486" t="s">
        <v>1257</v>
      </c>
      <c r="L195" s="482">
        <v>2016</v>
      </c>
      <c r="M195" s="821">
        <v>4590.9439276523699</v>
      </c>
      <c r="N195" s="825" t="s">
        <v>849</v>
      </c>
      <c r="O195" s="485" t="s">
        <v>849</v>
      </c>
      <c r="P195" s="822">
        <v>2120.2284962919252</v>
      </c>
      <c r="Q195" s="822">
        <v>4869.3797351635285</v>
      </c>
      <c r="R195" s="822">
        <v>2898.0948820547387</v>
      </c>
      <c r="S195" s="822">
        <v>6596.8139663280799</v>
      </c>
      <c r="T195" s="822">
        <v>6596.8139663280799</v>
      </c>
      <c r="U195" s="822">
        <v>6596.8139663280799</v>
      </c>
      <c r="V195" s="822">
        <v>19790.441898984238</v>
      </c>
      <c r="W195" s="822">
        <v>13796.073524135645</v>
      </c>
      <c r="X195" s="822">
        <v>1897.323159941147</v>
      </c>
      <c r="Y195" s="484" t="s">
        <v>850</v>
      </c>
      <c r="Z195" s="484" t="s">
        <v>850</v>
      </c>
      <c r="AA195" s="483" t="s">
        <v>1146</v>
      </c>
      <c r="AB195" s="483" t="s">
        <v>1147</v>
      </c>
      <c r="AC195" s="483" t="s">
        <v>1148</v>
      </c>
    </row>
    <row r="196" spans="1:29" ht="18.75" customHeight="1">
      <c r="A196" s="482">
        <v>189</v>
      </c>
      <c r="B196" s="482" t="s">
        <v>840</v>
      </c>
      <c r="C196" s="482" t="s">
        <v>1228</v>
      </c>
      <c r="D196" s="482" t="s">
        <v>981</v>
      </c>
      <c r="E196" s="482" t="s">
        <v>854</v>
      </c>
      <c r="F196" s="488" t="s">
        <v>860</v>
      </c>
      <c r="G196" s="488" t="s">
        <v>856</v>
      </c>
      <c r="H196" s="488" t="s">
        <v>823</v>
      </c>
      <c r="I196" s="487" t="s">
        <v>1256</v>
      </c>
      <c r="J196" s="487" t="s">
        <v>860</v>
      </c>
      <c r="K196" s="486" t="s">
        <v>1257</v>
      </c>
      <c r="L196" s="482">
        <v>2016</v>
      </c>
      <c r="M196" s="821">
        <v>3554.7299791819801</v>
      </c>
      <c r="N196" s="825" t="s">
        <v>849</v>
      </c>
      <c r="O196" s="485" t="s">
        <v>849</v>
      </c>
      <c r="P196" s="822">
        <v>1561.293975827205</v>
      </c>
      <c r="Q196" s="822">
        <v>3771.8348593808496</v>
      </c>
      <c r="R196" s="822">
        <v>2497.9844953547299</v>
      </c>
      <c r="S196" s="822">
        <v>4195.9683923210259</v>
      </c>
      <c r="T196" s="822">
        <v>4195.9683923210259</v>
      </c>
      <c r="U196" s="822">
        <v>4195.9683923210259</v>
      </c>
      <c r="V196" s="822">
        <v>12587.905176963079</v>
      </c>
      <c r="W196" s="822">
        <v>8795.8871184624513</v>
      </c>
      <c r="X196" s="822">
        <v>1409.4834003058486</v>
      </c>
      <c r="Y196" s="484" t="s">
        <v>850</v>
      </c>
      <c r="Z196" s="484" t="s">
        <v>850</v>
      </c>
      <c r="AA196" s="483" t="s">
        <v>1146</v>
      </c>
      <c r="AB196" s="483" t="s">
        <v>1147</v>
      </c>
      <c r="AC196" s="483" t="s">
        <v>1148</v>
      </c>
    </row>
    <row r="197" spans="1:29" ht="18.75" customHeight="1">
      <c r="A197" s="482">
        <v>190</v>
      </c>
      <c r="B197" s="482" t="s">
        <v>840</v>
      </c>
      <c r="C197" s="482" t="s">
        <v>1228</v>
      </c>
      <c r="D197" s="482" t="s">
        <v>981</v>
      </c>
      <c r="E197" s="482" t="s">
        <v>854</v>
      </c>
      <c r="F197" s="488" t="s">
        <v>861</v>
      </c>
      <c r="G197" s="488" t="s">
        <v>856</v>
      </c>
      <c r="H197" s="488" t="s">
        <v>823</v>
      </c>
      <c r="I197" s="487" t="s">
        <v>1256</v>
      </c>
      <c r="J197" s="487" t="s">
        <v>861</v>
      </c>
      <c r="K197" s="486" t="s">
        <v>1257</v>
      </c>
      <c r="L197" s="482">
        <v>2016</v>
      </c>
      <c r="M197" s="821">
        <v>17529533.075263601</v>
      </c>
      <c r="N197" s="825" t="s">
        <v>849</v>
      </c>
      <c r="O197" s="485" t="s">
        <v>849</v>
      </c>
      <c r="P197" s="822">
        <v>11829233.779383814</v>
      </c>
      <c r="Q197" s="822">
        <v>25281292.089263417</v>
      </c>
      <c r="R197" s="822">
        <v>12199569.293464012</v>
      </c>
      <c r="S197" s="822">
        <v>31019093.225557778</v>
      </c>
      <c r="T197" s="822">
        <v>31019093.225557778</v>
      </c>
      <c r="U197" s="822">
        <v>31019093.225557778</v>
      </c>
      <c r="V197" s="822">
        <v>93057279.676673338</v>
      </c>
      <c r="W197" s="822">
        <v>64105751.404088937</v>
      </c>
      <c r="X197" s="822">
        <v>14438508.915031388</v>
      </c>
      <c r="Y197" s="484" t="s">
        <v>850</v>
      </c>
      <c r="Z197" s="484" t="s">
        <v>850</v>
      </c>
      <c r="AA197" s="483" t="s">
        <v>1146</v>
      </c>
      <c r="AB197" s="483" t="s">
        <v>1147</v>
      </c>
      <c r="AC197" s="483" t="s">
        <v>1148</v>
      </c>
    </row>
    <row r="198" spans="1:29" ht="18.75" customHeight="1">
      <c r="A198" s="482">
        <v>191</v>
      </c>
      <c r="B198" s="482" t="s">
        <v>840</v>
      </c>
      <c r="C198" s="482" t="s">
        <v>1228</v>
      </c>
      <c r="D198" s="482" t="s">
        <v>981</v>
      </c>
      <c r="E198" s="482" t="s">
        <v>854</v>
      </c>
      <c r="F198" s="488" t="s">
        <v>862</v>
      </c>
      <c r="G198" s="488" t="s">
        <v>856</v>
      </c>
      <c r="H198" s="488" t="s">
        <v>823</v>
      </c>
      <c r="I198" s="487" t="s">
        <v>1256</v>
      </c>
      <c r="J198" s="487" t="s">
        <v>862</v>
      </c>
      <c r="K198" s="486" t="s">
        <v>1257</v>
      </c>
      <c r="L198" s="482">
        <v>2016</v>
      </c>
      <c r="M198" s="821">
        <v>12908801.461421</v>
      </c>
      <c r="N198" s="825" t="s">
        <v>849</v>
      </c>
      <c r="O198" s="485" t="s">
        <v>849</v>
      </c>
      <c r="P198" s="822">
        <v>8187370.7973197354</v>
      </c>
      <c r="Q198" s="822">
        <v>19629014.223912973</v>
      </c>
      <c r="R198" s="822">
        <v>10464686.287194207</v>
      </c>
      <c r="S198" s="822">
        <v>19185065.396241453</v>
      </c>
      <c r="T198" s="822">
        <v>19185065.396241453</v>
      </c>
      <c r="U198" s="822">
        <v>19185065.396241453</v>
      </c>
      <c r="V198" s="822">
        <v>57555196.188724354</v>
      </c>
      <c r="W198" s="822">
        <v>39673357.086656652</v>
      </c>
      <c r="X198" s="822">
        <v>10977955.680839896</v>
      </c>
      <c r="Y198" s="484" t="s">
        <v>850</v>
      </c>
      <c r="Z198" s="484" t="s">
        <v>850</v>
      </c>
      <c r="AA198" s="483" t="s">
        <v>1146</v>
      </c>
      <c r="AB198" s="483" t="s">
        <v>1147</v>
      </c>
      <c r="AC198" s="483" t="s">
        <v>1148</v>
      </c>
    </row>
    <row r="199" spans="1:29" ht="18.75" customHeight="1">
      <c r="A199" s="482">
        <v>192</v>
      </c>
      <c r="B199" s="482" t="s">
        <v>840</v>
      </c>
      <c r="C199" s="482" t="s">
        <v>1228</v>
      </c>
      <c r="D199" s="482" t="s">
        <v>981</v>
      </c>
      <c r="E199" s="482" t="s">
        <v>854</v>
      </c>
      <c r="F199" s="488" t="s">
        <v>863</v>
      </c>
      <c r="G199" s="488" t="s">
        <v>856</v>
      </c>
      <c r="H199" s="488" t="s">
        <v>823</v>
      </c>
      <c r="I199" s="487" t="s">
        <v>1256</v>
      </c>
      <c r="J199" s="487" t="s">
        <v>863</v>
      </c>
      <c r="K199" s="486" t="s">
        <v>1257</v>
      </c>
      <c r="L199" s="482">
        <v>2016</v>
      </c>
      <c r="M199" s="821">
        <v>658150.57731771597</v>
      </c>
      <c r="N199" s="825" t="s">
        <v>849</v>
      </c>
      <c r="O199" s="485" t="s">
        <v>849</v>
      </c>
      <c r="P199" s="822">
        <v>717123.36628211441</v>
      </c>
      <c r="Q199" s="822">
        <v>165007.97731415418</v>
      </c>
      <c r="R199" s="822">
        <v>29882.156361386344</v>
      </c>
      <c r="S199" s="822">
        <v>351100.64679401362</v>
      </c>
      <c r="T199" s="822">
        <v>351100.64679401362</v>
      </c>
      <c r="U199" s="822">
        <v>351100.64679401362</v>
      </c>
      <c r="V199" s="822">
        <v>1053301.9403820408</v>
      </c>
      <c r="W199" s="822">
        <v>759137.9470984065</v>
      </c>
      <c r="X199" s="822">
        <v>190743.77595599869</v>
      </c>
      <c r="Y199" s="484" t="s">
        <v>850</v>
      </c>
      <c r="Z199" s="484" t="s">
        <v>850</v>
      </c>
      <c r="AA199" s="483" t="s">
        <v>1146</v>
      </c>
      <c r="AB199" s="483" t="s">
        <v>1147</v>
      </c>
      <c r="AC199" s="483" t="s">
        <v>1148</v>
      </c>
    </row>
    <row r="200" spans="1:29" ht="18.75" customHeight="1">
      <c r="A200" s="482">
        <v>193</v>
      </c>
      <c r="B200" s="482" t="s">
        <v>840</v>
      </c>
      <c r="C200" s="482" t="s">
        <v>1228</v>
      </c>
      <c r="D200" s="482" t="s">
        <v>981</v>
      </c>
      <c r="E200" s="482" t="s">
        <v>854</v>
      </c>
      <c r="F200" s="488" t="s">
        <v>864</v>
      </c>
      <c r="G200" s="488" t="s">
        <v>856</v>
      </c>
      <c r="H200" s="488" t="s">
        <v>823</v>
      </c>
      <c r="I200" s="487" t="s">
        <v>1256</v>
      </c>
      <c r="J200" s="487" t="s">
        <v>864</v>
      </c>
      <c r="K200" s="486" t="s">
        <v>1257</v>
      </c>
      <c r="L200" s="482">
        <v>2016</v>
      </c>
      <c r="M200" s="821">
        <v>395429.50560636498</v>
      </c>
      <c r="N200" s="825" t="s">
        <v>849</v>
      </c>
      <c r="O200" s="485" t="s">
        <v>849</v>
      </c>
      <c r="P200" s="822">
        <v>428364.72049244336</v>
      </c>
      <c r="Q200" s="822">
        <v>99632.881440777332</v>
      </c>
      <c r="R200" s="822">
        <v>17095.51933578297</v>
      </c>
      <c r="S200" s="822">
        <v>191680.22379405162</v>
      </c>
      <c r="T200" s="822">
        <v>191680.22379405162</v>
      </c>
      <c r="U200" s="822">
        <v>191680.22379405162</v>
      </c>
      <c r="V200" s="822">
        <v>575040.6713821548</v>
      </c>
      <c r="W200" s="822">
        <v>406567.01037731807</v>
      </c>
      <c r="X200" s="822">
        <v>166308.49588132161</v>
      </c>
      <c r="Y200" s="484" t="s">
        <v>850</v>
      </c>
      <c r="Z200" s="484" t="s">
        <v>850</v>
      </c>
      <c r="AA200" s="483" t="s">
        <v>1146</v>
      </c>
      <c r="AB200" s="483" t="s">
        <v>1147</v>
      </c>
      <c r="AC200" s="483" t="s">
        <v>1148</v>
      </c>
    </row>
    <row r="201" spans="1:29" ht="18.75" customHeight="1">
      <c r="A201" s="482">
        <v>194</v>
      </c>
      <c r="B201" s="482" t="s">
        <v>840</v>
      </c>
      <c r="C201" s="482" t="s">
        <v>1228</v>
      </c>
      <c r="D201" s="482" t="s">
        <v>981</v>
      </c>
      <c r="E201" s="482" t="s">
        <v>854</v>
      </c>
      <c r="F201" s="488" t="s">
        <v>865</v>
      </c>
      <c r="G201" s="488" t="s">
        <v>856</v>
      </c>
      <c r="H201" s="488" t="s">
        <v>823</v>
      </c>
      <c r="I201" s="487" t="s">
        <v>1256</v>
      </c>
      <c r="J201" s="487" t="s">
        <v>865</v>
      </c>
      <c r="K201" s="486" t="s">
        <v>1257</v>
      </c>
      <c r="L201" s="482">
        <v>2016</v>
      </c>
      <c r="M201" s="821">
        <v>55180.001106433003</v>
      </c>
      <c r="N201" s="825" t="s">
        <v>849</v>
      </c>
      <c r="O201" s="485" t="s">
        <v>849</v>
      </c>
      <c r="P201" s="822">
        <v>18670.744517401385</v>
      </c>
      <c r="Q201" s="822">
        <v>44541.967750757394</v>
      </c>
      <c r="R201" s="822">
        <v>23630.438480622244</v>
      </c>
      <c r="S201" s="822">
        <v>72231.748057820674</v>
      </c>
      <c r="T201" s="822">
        <v>72231.748057820674</v>
      </c>
      <c r="U201" s="822">
        <v>72231.748057820674</v>
      </c>
      <c r="V201" s="822">
        <v>216695.24417346204</v>
      </c>
      <c r="W201" s="822">
        <v>151059.96804957898</v>
      </c>
      <c r="X201" s="822">
        <v>17778.648464718222</v>
      </c>
      <c r="Y201" s="484" t="s">
        <v>850</v>
      </c>
      <c r="Z201" s="484" t="s">
        <v>850</v>
      </c>
      <c r="AA201" s="483" t="s">
        <v>1146</v>
      </c>
      <c r="AB201" s="483" t="s">
        <v>1147</v>
      </c>
      <c r="AC201" s="483" t="s">
        <v>1148</v>
      </c>
    </row>
    <row r="202" spans="1:29" ht="18.75" customHeight="1">
      <c r="A202" s="482">
        <v>195</v>
      </c>
      <c r="B202" s="482" t="s">
        <v>840</v>
      </c>
      <c r="C202" s="482" t="s">
        <v>1228</v>
      </c>
      <c r="D202" s="482" t="s">
        <v>981</v>
      </c>
      <c r="E202" s="482" t="s">
        <v>854</v>
      </c>
      <c r="F202" s="488" t="s">
        <v>868</v>
      </c>
      <c r="G202" s="488" t="s">
        <v>856</v>
      </c>
      <c r="H202" s="488" t="s">
        <v>823</v>
      </c>
      <c r="I202" s="487" t="s">
        <v>1256</v>
      </c>
      <c r="J202" s="487" t="s">
        <v>868</v>
      </c>
      <c r="K202" s="486" t="s">
        <v>1257</v>
      </c>
      <c r="L202" s="482">
        <v>2016</v>
      </c>
      <c r="M202" s="821">
        <v>41747.003227813402</v>
      </c>
      <c r="N202" s="825" t="s">
        <v>849</v>
      </c>
      <c r="O202" s="485" t="s">
        <v>849</v>
      </c>
      <c r="P202" s="822">
        <v>13285.931537879211</v>
      </c>
      <c r="Q202" s="822">
        <v>34211.996240279623</v>
      </c>
      <c r="R202" s="822">
        <v>20075.722901657369</v>
      </c>
      <c r="S202" s="822">
        <v>45609.493295679466</v>
      </c>
      <c r="T202" s="822">
        <v>45609.493295679466</v>
      </c>
      <c r="U202" s="822">
        <v>45609.493295679466</v>
      </c>
      <c r="V202" s="822">
        <v>136828.47988703841</v>
      </c>
      <c r="W202" s="822">
        <v>95609.860954446704</v>
      </c>
      <c r="X202" s="822">
        <v>12459.039077470705</v>
      </c>
      <c r="Y202" s="484" t="s">
        <v>850</v>
      </c>
      <c r="Z202" s="484" t="s">
        <v>850</v>
      </c>
      <c r="AA202" s="483" t="s">
        <v>1146</v>
      </c>
      <c r="AB202" s="483" t="s">
        <v>1147</v>
      </c>
      <c r="AC202" s="483" t="s">
        <v>1148</v>
      </c>
    </row>
    <row r="203" spans="1:29" ht="18.75" customHeight="1">
      <c r="A203" s="482">
        <v>196</v>
      </c>
      <c r="B203" s="482" t="s">
        <v>840</v>
      </c>
      <c r="C203" s="482" t="s">
        <v>1228</v>
      </c>
      <c r="D203" s="482" t="s">
        <v>981</v>
      </c>
      <c r="E203" s="482" t="s">
        <v>854</v>
      </c>
      <c r="F203" s="488" t="s">
        <v>869</v>
      </c>
      <c r="G203" s="488" t="s">
        <v>856</v>
      </c>
      <c r="H203" s="488" t="s">
        <v>823</v>
      </c>
      <c r="I203" s="487" t="s">
        <v>1256</v>
      </c>
      <c r="J203" s="487" t="s">
        <v>869</v>
      </c>
      <c r="K203" s="486" t="s">
        <v>1257</v>
      </c>
      <c r="L203" s="482">
        <v>2016</v>
      </c>
      <c r="M203" s="821">
        <v>215162157.76574799</v>
      </c>
      <c r="N203" s="825" t="s">
        <v>849</v>
      </c>
      <c r="O203" s="485" t="s">
        <v>849</v>
      </c>
      <c r="P203" s="822">
        <v>102078374.17575823</v>
      </c>
      <c r="Q203" s="822">
        <v>264032344.80648011</v>
      </c>
      <c r="R203" s="822">
        <v>102671892.85767052</v>
      </c>
      <c r="S203" s="822">
        <v>339188596.29518348</v>
      </c>
      <c r="T203" s="822">
        <v>339188596.29518348</v>
      </c>
      <c r="U203" s="822">
        <v>339188596.29518348</v>
      </c>
      <c r="V203" s="822">
        <v>1017565788.8855505</v>
      </c>
      <c r="W203" s="822">
        <v>700985669.53869808</v>
      </c>
      <c r="X203" s="822">
        <v>121695934.54045625</v>
      </c>
      <c r="Y203" s="484" t="s">
        <v>850</v>
      </c>
      <c r="Z203" s="484" t="s">
        <v>850</v>
      </c>
      <c r="AA203" s="483" t="s">
        <v>1146</v>
      </c>
      <c r="AB203" s="483" t="s">
        <v>1147</v>
      </c>
      <c r="AC203" s="483" t="s">
        <v>1148</v>
      </c>
    </row>
    <row r="204" spans="1:29" ht="18.75" customHeight="1">
      <c r="A204" s="482">
        <v>197</v>
      </c>
      <c r="B204" s="482" t="s">
        <v>840</v>
      </c>
      <c r="C204" s="482" t="s">
        <v>1228</v>
      </c>
      <c r="D204" s="482" t="s">
        <v>981</v>
      </c>
      <c r="E204" s="482" t="s">
        <v>854</v>
      </c>
      <c r="F204" s="488" t="s">
        <v>870</v>
      </c>
      <c r="G204" s="488" t="s">
        <v>856</v>
      </c>
      <c r="H204" s="488" t="s">
        <v>823</v>
      </c>
      <c r="I204" s="487" t="s">
        <v>1256</v>
      </c>
      <c r="J204" s="487" t="s">
        <v>870</v>
      </c>
      <c r="K204" s="486" t="s">
        <v>1257</v>
      </c>
      <c r="L204" s="482">
        <v>2016</v>
      </c>
      <c r="M204" s="821">
        <v>155638967.50607699</v>
      </c>
      <c r="N204" s="825" t="s">
        <v>849</v>
      </c>
      <c r="O204" s="485" t="s">
        <v>849</v>
      </c>
      <c r="P204" s="822">
        <v>70335418.773030251</v>
      </c>
      <c r="Q204" s="822">
        <v>203184949.41917124</v>
      </c>
      <c r="R204" s="822">
        <v>85450449.032280743</v>
      </c>
      <c r="S204" s="822">
        <v>209069831.50117296</v>
      </c>
      <c r="T204" s="822">
        <v>209069831.50117296</v>
      </c>
      <c r="U204" s="822">
        <v>209069831.50117296</v>
      </c>
      <c r="V204" s="822">
        <v>627209494.50351882</v>
      </c>
      <c r="W204" s="822">
        <v>432341611.03345257</v>
      </c>
      <c r="X204" s="822">
        <v>85131325.578947797</v>
      </c>
      <c r="Y204" s="484" t="s">
        <v>850</v>
      </c>
      <c r="Z204" s="484" t="s">
        <v>850</v>
      </c>
      <c r="AA204" s="483" t="s">
        <v>1146</v>
      </c>
      <c r="AB204" s="483" t="s">
        <v>1147</v>
      </c>
      <c r="AC204" s="483" t="s">
        <v>1148</v>
      </c>
    </row>
    <row r="205" spans="1:29" ht="18.75" customHeight="1">
      <c r="A205" s="482">
        <v>198</v>
      </c>
      <c r="B205" s="482" t="s">
        <v>840</v>
      </c>
      <c r="C205" s="482" t="s">
        <v>1228</v>
      </c>
      <c r="D205" s="482" t="s">
        <v>981</v>
      </c>
      <c r="E205" s="482" t="s">
        <v>854</v>
      </c>
      <c r="F205" s="488" t="s">
        <v>871</v>
      </c>
      <c r="G205" s="488" t="s">
        <v>856</v>
      </c>
      <c r="H205" s="488" t="s">
        <v>823</v>
      </c>
      <c r="I205" s="487" t="s">
        <v>1256</v>
      </c>
      <c r="J205" s="487" t="s">
        <v>871</v>
      </c>
      <c r="K205" s="486" t="s">
        <v>1257</v>
      </c>
      <c r="L205" s="482">
        <v>2016</v>
      </c>
      <c r="M205" s="821">
        <v>9847643.0532631408</v>
      </c>
      <c r="N205" s="825" t="s">
        <v>849</v>
      </c>
      <c r="O205" s="485" t="s">
        <v>849</v>
      </c>
      <c r="P205" s="822">
        <v>7906120.7257685047</v>
      </c>
      <c r="Q205" s="822">
        <v>1457968.9561695815</v>
      </c>
      <c r="R205" s="822">
        <v>480219.7888017107</v>
      </c>
      <c r="S205" s="822">
        <v>3995986.8255473995</v>
      </c>
      <c r="T205" s="822">
        <v>3995986.8255473995</v>
      </c>
      <c r="U205" s="822">
        <v>3995986.8255473995</v>
      </c>
      <c r="V205" s="822">
        <v>11987960.476642199</v>
      </c>
      <c r="W205" s="822">
        <v>8639987.6020679921</v>
      </c>
      <c r="X205" s="822">
        <v>1363967.5102556366</v>
      </c>
      <c r="Y205" s="484" t="s">
        <v>850</v>
      </c>
      <c r="Z205" s="484" t="s">
        <v>850</v>
      </c>
      <c r="AA205" s="483" t="s">
        <v>1146</v>
      </c>
      <c r="AB205" s="483" t="s">
        <v>1147</v>
      </c>
      <c r="AC205" s="483" t="s">
        <v>1148</v>
      </c>
    </row>
    <row r="206" spans="1:29" ht="18.75" customHeight="1">
      <c r="A206" s="482">
        <v>199</v>
      </c>
      <c r="B206" s="482" t="s">
        <v>840</v>
      </c>
      <c r="C206" s="482" t="s">
        <v>1228</v>
      </c>
      <c r="D206" s="482" t="s">
        <v>981</v>
      </c>
      <c r="E206" s="482" t="s">
        <v>854</v>
      </c>
      <c r="F206" s="488" t="s">
        <v>872</v>
      </c>
      <c r="G206" s="488" t="s">
        <v>856</v>
      </c>
      <c r="H206" s="488" t="s">
        <v>823</v>
      </c>
      <c r="I206" s="487" t="s">
        <v>1256</v>
      </c>
      <c r="J206" s="487" t="s">
        <v>872</v>
      </c>
      <c r="K206" s="486" t="s">
        <v>1257</v>
      </c>
      <c r="L206" s="482">
        <v>2016</v>
      </c>
      <c r="M206" s="821">
        <v>6000837.5956774</v>
      </c>
      <c r="N206" s="825" t="s">
        <v>849</v>
      </c>
      <c r="O206" s="485" t="s">
        <v>849</v>
      </c>
      <c r="P206" s="822">
        <v>4701231.2561380565</v>
      </c>
      <c r="Q206" s="822">
        <v>908171.25417388184</v>
      </c>
      <c r="R206" s="822">
        <v>210730.83388234445</v>
      </c>
      <c r="S206" s="822">
        <v>2183522.4687020159</v>
      </c>
      <c r="T206" s="822">
        <v>2183522.4687020159</v>
      </c>
      <c r="U206" s="822">
        <v>2183522.4687020159</v>
      </c>
      <c r="V206" s="822">
        <v>6550567.4061060473</v>
      </c>
      <c r="W206" s="822">
        <v>4631402.1583452942</v>
      </c>
      <c r="X206" s="822">
        <v>985426.07679589977</v>
      </c>
      <c r="Y206" s="484" t="s">
        <v>850</v>
      </c>
      <c r="Z206" s="484" t="s">
        <v>850</v>
      </c>
      <c r="AA206" s="483" t="s">
        <v>1146</v>
      </c>
      <c r="AB206" s="483" t="s">
        <v>1147</v>
      </c>
      <c r="AC206" s="483" t="s">
        <v>1148</v>
      </c>
    </row>
    <row r="207" spans="1:29" ht="18.75" customHeight="1">
      <c r="A207" s="482">
        <v>200</v>
      </c>
      <c r="B207" s="482" t="s">
        <v>840</v>
      </c>
      <c r="C207" s="482" t="s">
        <v>1228</v>
      </c>
      <c r="D207" s="482" t="s">
        <v>1103</v>
      </c>
      <c r="E207" s="482" t="s">
        <v>843</v>
      </c>
      <c r="F207" s="488" t="s">
        <v>844</v>
      </c>
      <c r="G207" s="488" t="s">
        <v>942</v>
      </c>
      <c r="H207" s="488" t="s">
        <v>823</v>
      </c>
      <c r="I207" s="487" t="s">
        <v>1258</v>
      </c>
      <c r="J207" s="487" t="s">
        <v>847</v>
      </c>
      <c r="K207" s="486" t="s">
        <v>1257</v>
      </c>
      <c r="L207" s="482">
        <v>2016</v>
      </c>
      <c r="M207" s="821">
        <v>11222.29901293838</v>
      </c>
      <c r="N207" s="825" t="s">
        <v>849</v>
      </c>
      <c r="O207" s="485" t="s">
        <v>849</v>
      </c>
      <c r="P207" s="822">
        <v>8058.8041723150018</v>
      </c>
      <c r="Q207" s="822">
        <v>14405.767327942591</v>
      </c>
      <c r="R207" s="822">
        <v>7489.1394575259537</v>
      </c>
      <c r="S207" s="822">
        <v>9436.5060046885974</v>
      </c>
      <c r="T207" s="822">
        <v>9436.5060046885974</v>
      </c>
      <c r="U207" s="822">
        <v>9436.5060046885974</v>
      </c>
      <c r="V207" s="822">
        <v>28309.51801406579</v>
      </c>
      <c r="W207" s="822">
        <v>19501.998451757834</v>
      </c>
      <c r="X207" s="822">
        <v>8642.8496945248098</v>
      </c>
      <c r="Y207" s="484" t="s">
        <v>850</v>
      </c>
      <c r="Z207" s="484" t="s">
        <v>850</v>
      </c>
      <c r="AA207" s="483" t="s">
        <v>1168</v>
      </c>
      <c r="AB207" s="483" t="s">
        <v>1259</v>
      </c>
      <c r="AC207" s="483"/>
    </row>
    <row r="208" spans="1:29" ht="18.75" customHeight="1">
      <c r="A208" s="482">
        <v>201</v>
      </c>
      <c r="B208" s="482" t="s">
        <v>840</v>
      </c>
      <c r="C208" s="482" t="s">
        <v>1228</v>
      </c>
      <c r="D208" s="482" t="s">
        <v>1260</v>
      </c>
      <c r="E208" s="482" t="s">
        <v>1261</v>
      </c>
      <c r="F208" s="488" t="s">
        <v>1262</v>
      </c>
      <c r="G208" s="488" t="s">
        <v>1066</v>
      </c>
      <c r="H208" s="488" t="s">
        <v>1010</v>
      </c>
      <c r="I208" s="487" t="s">
        <v>1263</v>
      </c>
      <c r="J208" s="487" t="s">
        <v>1264</v>
      </c>
      <c r="K208" s="486" t="s">
        <v>1257</v>
      </c>
      <c r="L208" s="485" t="s">
        <v>849</v>
      </c>
      <c r="M208" s="485" t="s">
        <v>849</v>
      </c>
      <c r="N208" s="485" t="s">
        <v>849</v>
      </c>
      <c r="O208" s="485" t="s">
        <v>849</v>
      </c>
      <c r="P208" s="485" t="s">
        <v>850</v>
      </c>
      <c r="Q208" s="825">
        <v>0</v>
      </c>
      <c r="R208" s="825">
        <v>0</v>
      </c>
      <c r="S208" s="822" t="s">
        <v>1013</v>
      </c>
      <c r="T208" s="822" t="s">
        <v>1013</v>
      </c>
      <c r="U208" s="822" t="s">
        <v>1013</v>
      </c>
      <c r="V208" s="822" t="s">
        <v>1013</v>
      </c>
      <c r="W208" s="822" t="s">
        <v>1013</v>
      </c>
      <c r="X208" s="825" t="s">
        <v>850</v>
      </c>
      <c r="Y208" s="484" t="s">
        <v>850</v>
      </c>
      <c r="Z208" s="484" t="s">
        <v>850</v>
      </c>
      <c r="AA208" s="483" t="s">
        <v>1078</v>
      </c>
      <c r="AB208" s="483"/>
      <c r="AC208" s="483"/>
    </row>
    <row r="209" spans="1:29" ht="18.75" customHeight="1">
      <c r="A209" s="482">
        <v>202</v>
      </c>
      <c r="B209" s="482" t="s">
        <v>840</v>
      </c>
      <c r="C209" s="482" t="s">
        <v>1228</v>
      </c>
      <c r="D209" s="482" t="s">
        <v>1260</v>
      </c>
      <c r="E209" s="482" t="s">
        <v>1261</v>
      </c>
      <c r="F209" s="488" t="s">
        <v>1265</v>
      </c>
      <c r="G209" s="488" t="s">
        <v>1066</v>
      </c>
      <c r="H209" s="488" t="s">
        <v>1010</v>
      </c>
      <c r="I209" s="487" t="s">
        <v>1263</v>
      </c>
      <c r="J209" s="487" t="s">
        <v>1266</v>
      </c>
      <c r="K209" s="486" t="s">
        <v>1257</v>
      </c>
      <c r="L209" s="485" t="s">
        <v>849</v>
      </c>
      <c r="M209" s="485" t="s">
        <v>849</v>
      </c>
      <c r="N209" s="485" t="s">
        <v>849</v>
      </c>
      <c r="O209" s="485" t="s">
        <v>849</v>
      </c>
      <c r="P209" s="485" t="s">
        <v>850</v>
      </c>
      <c r="Q209" s="825">
        <v>0</v>
      </c>
      <c r="R209" s="825">
        <v>0</v>
      </c>
      <c r="S209" s="822" t="s">
        <v>1013</v>
      </c>
      <c r="T209" s="822" t="s">
        <v>1013</v>
      </c>
      <c r="U209" s="822" t="s">
        <v>1013</v>
      </c>
      <c r="V209" s="822" t="s">
        <v>1013</v>
      </c>
      <c r="W209" s="822" t="s">
        <v>1013</v>
      </c>
      <c r="X209" s="825" t="s">
        <v>850</v>
      </c>
      <c r="Y209" s="484" t="s">
        <v>850</v>
      </c>
      <c r="Z209" s="484" t="s">
        <v>850</v>
      </c>
      <c r="AA209" s="483" t="s">
        <v>1078</v>
      </c>
      <c r="AB209" s="483"/>
      <c r="AC209" s="483"/>
    </row>
    <row r="210" spans="1:29" ht="18.75" customHeight="1">
      <c r="A210" s="482">
        <v>203</v>
      </c>
      <c r="B210" s="482" t="s">
        <v>840</v>
      </c>
      <c r="C210" s="482" t="s">
        <v>1228</v>
      </c>
      <c r="D210" s="482" t="s">
        <v>1260</v>
      </c>
      <c r="E210" s="482" t="s">
        <v>1261</v>
      </c>
      <c r="F210" s="488" t="s">
        <v>1267</v>
      </c>
      <c r="G210" s="488" t="s">
        <v>1066</v>
      </c>
      <c r="H210" s="488" t="s">
        <v>1010</v>
      </c>
      <c r="I210" s="487" t="s">
        <v>1263</v>
      </c>
      <c r="J210" s="487" t="s">
        <v>1268</v>
      </c>
      <c r="K210" s="486" t="s">
        <v>1257</v>
      </c>
      <c r="L210" s="485" t="s">
        <v>849</v>
      </c>
      <c r="M210" s="485" t="s">
        <v>849</v>
      </c>
      <c r="N210" s="485" t="s">
        <v>849</v>
      </c>
      <c r="O210" s="485" t="s">
        <v>849</v>
      </c>
      <c r="P210" s="485" t="s">
        <v>850</v>
      </c>
      <c r="Q210" s="825">
        <v>0</v>
      </c>
      <c r="R210" s="825">
        <v>0</v>
      </c>
      <c r="S210" s="822" t="s">
        <v>1013</v>
      </c>
      <c r="T210" s="822" t="s">
        <v>1013</v>
      </c>
      <c r="U210" s="822" t="s">
        <v>1013</v>
      </c>
      <c r="V210" s="822" t="s">
        <v>1013</v>
      </c>
      <c r="W210" s="822" t="s">
        <v>1013</v>
      </c>
      <c r="X210" s="825" t="s">
        <v>850</v>
      </c>
      <c r="Y210" s="484" t="s">
        <v>850</v>
      </c>
      <c r="Z210" s="484" t="s">
        <v>850</v>
      </c>
      <c r="AA210" s="483" t="s">
        <v>1078</v>
      </c>
      <c r="AB210" s="483"/>
      <c r="AC210" s="483"/>
    </row>
    <row r="211" spans="1:29" ht="18.75" customHeight="1">
      <c r="A211" s="482">
        <v>204</v>
      </c>
      <c r="B211" s="482" t="s">
        <v>840</v>
      </c>
      <c r="C211" s="482" t="s">
        <v>1228</v>
      </c>
      <c r="D211" s="482" t="s">
        <v>1260</v>
      </c>
      <c r="E211" s="482" t="s">
        <v>1082</v>
      </c>
      <c r="F211" s="488" t="s">
        <v>1269</v>
      </c>
      <c r="G211" s="488" t="s">
        <v>1083</v>
      </c>
      <c r="H211" s="488" t="s">
        <v>1010</v>
      </c>
      <c r="I211" s="487" t="s">
        <v>1270</v>
      </c>
      <c r="J211" s="487" t="s">
        <v>1271</v>
      </c>
      <c r="K211" s="486" t="s">
        <v>1257</v>
      </c>
      <c r="L211" s="485" t="s">
        <v>849</v>
      </c>
      <c r="M211" s="485" t="s">
        <v>849</v>
      </c>
      <c r="N211" s="485" t="s">
        <v>849</v>
      </c>
      <c r="O211" s="485" t="s">
        <v>849</v>
      </c>
      <c r="P211" s="485" t="s">
        <v>850</v>
      </c>
      <c r="Q211" s="485" t="s">
        <v>850</v>
      </c>
      <c r="R211" s="485" t="s">
        <v>850</v>
      </c>
      <c r="S211" s="485" t="s">
        <v>850</v>
      </c>
      <c r="T211" s="485" t="s">
        <v>850</v>
      </c>
      <c r="U211" s="485" t="s">
        <v>850</v>
      </c>
      <c r="V211" s="485" t="s">
        <v>850</v>
      </c>
      <c r="W211" s="485" t="s">
        <v>850</v>
      </c>
      <c r="X211" s="485" t="s">
        <v>850</v>
      </c>
      <c r="Y211" s="484" t="s">
        <v>850</v>
      </c>
      <c r="Z211" s="484" t="s">
        <v>850</v>
      </c>
      <c r="AA211" s="483" t="s">
        <v>1272</v>
      </c>
      <c r="AB211" s="483"/>
      <c r="AC211" s="483"/>
    </row>
    <row r="212" spans="1:29" ht="18.75" customHeight="1">
      <c r="A212" s="482">
        <v>205</v>
      </c>
      <c r="B212" s="482" t="s">
        <v>840</v>
      </c>
      <c r="C212" s="482" t="s">
        <v>1228</v>
      </c>
      <c r="D212" s="482" t="s">
        <v>1260</v>
      </c>
      <c r="E212" s="482" t="s">
        <v>1082</v>
      </c>
      <c r="F212" s="488" t="s">
        <v>1273</v>
      </c>
      <c r="G212" s="488" t="s">
        <v>1083</v>
      </c>
      <c r="H212" s="488" t="s">
        <v>1010</v>
      </c>
      <c r="I212" s="487" t="s">
        <v>1270</v>
      </c>
      <c r="J212" s="487" t="s">
        <v>1271</v>
      </c>
      <c r="K212" s="486" t="s">
        <v>1257</v>
      </c>
      <c r="L212" s="485" t="s">
        <v>849</v>
      </c>
      <c r="M212" s="485" t="s">
        <v>849</v>
      </c>
      <c r="N212" s="485" t="s">
        <v>849</v>
      </c>
      <c r="O212" s="485" t="s">
        <v>849</v>
      </c>
      <c r="P212" s="485" t="s">
        <v>850</v>
      </c>
      <c r="Q212" s="485" t="s">
        <v>850</v>
      </c>
      <c r="R212" s="485" t="s">
        <v>850</v>
      </c>
      <c r="S212" s="485" t="s">
        <v>850</v>
      </c>
      <c r="T212" s="485" t="s">
        <v>850</v>
      </c>
      <c r="U212" s="485" t="s">
        <v>850</v>
      </c>
      <c r="V212" s="485" t="s">
        <v>850</v>
      </c>
      <c r="W212" s="485" t="s">
        <v>850</v>
      </c>
      <c r="X212" s="485" t="s">
        <v>850</v>
      </c>
      <c r="Y212" s="484" t="s">
        <v>850</v>
      </c>
      <c r="Z212" s="484" t="s">
        <v>850</v>
      </c>
      <c r="AA212" s="483" t="s">
        <v>1274</v>
      </c>
      <c r="AB212" s="483"/>
      <c r="AC212" s="483"/>
    </row>
    <row r="213" spans="1:29" ht="18.75" customHeight="1">
      <c r="A213" s="482">
        <v>206</v>
      </c>
      <c r="B213" s="482" t="s">
        <v>840</v>
      </c>
      <c r="C213" s="482" t="s">
        <v>1228</v>
      </c>
      <c r="D213" s="482" t="s">
        <v>1260</v>
      </c>
      <c r="E213" s="482" t="s">
        <v>1082</v>
      </c>
      <c r="F213" s="488" t="s">
        <v>1275</v>
      </c>
      <c r="G213" s="488" t="s">
        <v>1083</v>
      </c>
      <c r="H213" s="488" t="s">
        <v>1010</v>
      </c>
      <c r="I213" s="487" t="s">
        <v>1270</v>
      </c>
      <c r="J213" s="487" t="s">
        <v>1276</v>
      </c>
      <c r="K213" s="486" t="s">
        <v>1257</v>
      </c>
      <c r="L213" s="485" t="s">
        <v>849</v>
      </c>
      <c r="M213" s="485" t="s">
        <v>849</v>
      </c>
      <c r="N213" s="485" t="s">
        <v>849</v>
      </c>
      <c r="O213" s="485" t="s">
        <v>849</v>
      </c>
      <c r="P213" s="485" t="s">
        <v>850</v>
      </c>
      <c r="Q213" s="485" t="s">
        <v>850</v>
      </c>
      <c r="R213" s="485" t="s">
        <v>850</v>
      </c>
      <c r="S213" s="485" t="s">
        <v>850</v>
      </c>
      <c r="T213" s="485" t="s">
        <v>850</v>
      </c>
      <c r="U213" s="485" t="s">
        <v>850</v>
      </c>
      <c r="V213" s="485" t="s">
        <v>850</v>
      </c>
      <c r="W213" s="485" t="s">
        <v>850</v>
      </c>
      <c r="X213" s="485" t="s">
        <v>850</v>
      </c>
      <c r="Y213" s="484" t="s">
        <v>850</v>
      </c>
      <c r="Z213" s="484" t="s">
        <v>850</v>
      </c>
      <c r="AA213" s="483" t="s">
        <v>1277</v>
      </c>
      <c r="AB213" s="483"/>
      <c r="AC213" s="483"/>
    </row>
    <row r="214" spans="1:29" ht="18.75" customHeight="1">
      <c r="A214" s="482">
        <v>207</v>
      </c>
      <c r="B214" s="482" t="s">
        <v>840</v>
      </c>
      <c r="C214" s="482" t="s">
        <v>1228</v>
      </c>
      <c r="D214" s="482" t="s">
        <v>1260</v>
      </c>
      <c r="E214" s="482" t="s">
        <v>1278</v>
      </c>
      <c r="F214" s="488" t="s">
        <v>1269</v>
      </c>
      <c r="G214" s="488" t="s">
        <v>1279</v>
      </c>
      <c r="H214" s="488" t="s">
        <v>1010</v>
      </c>
      <c r="I214" s="487" t="s">
        <v>1280</v>
      </c>
      <c r="J214" s="487" t="s">
        <v>1281</v>
      </c>
      <c r="K214" s="486" t="s">
        <v>1257</v>
      </c>
      <c r="L214" s="485" t="s">
        <v>849</v>
      </c>
      <c r="M214" s="485" t="s">
        <v>849</v>
      </c>
      <c r="N214" s="485" t="s">
        <v>849</v>
      </c>
      <c r="O214" s="485" t="s">
        <v>849</v>
      </c>
      <c r="P214" s="485" t="s">
        <v>850</v>
      </c>
      <c r="Q214" s="485" t="s">
        <v>850</v>
      </c>
      <c r="R214" s="485" t="s">
        <v>850</v>
      </c>
      <c r="S214" s="485" t="s">
        <v>850</v>
      </c>
      <c r="T214" s="485" t="s">
        <v>850</v>
      </c>
      <c r="U214" s="485" t="s">
        <v>850</v>
      </c>
      <c r="V214" s="485" t="s">
        <v>850</v>
      </c>
      <c r="W214" s="485" t="s">
        <v>850</v>
      </c>
      <c r="X214" s="485" t="s">
        <v>850</v>
      </c>
      <c r="Y214" s="484" t="s">
        <v>850</v>
      </c>
      <c r="Z214" s="484" t="s">
        <v>850</v>
      </c>
      <c r="AA214" s="483" t="s">
        <v>1282</v>
      </c>
      <c r="AB214" s="483"/>
      <c r="AC214" s="483"/>
    </row>
    <row r="215" spans="1:29" ht="18.75" customHeight="1">
      <c r="A215" s="482">
        <v>208</v>
      </c>
      <c r="B215" s="482" t="s">
        <v>840</v>
      </c>
      <c r="C215" s="482" t="s">
        <v>1228</v>
      </c>
      <c r="D215" s="482" t="s">
        <v>1260</v>
      </c>
      <c r="E215" s="482" t="s">
        <v>1278</v>
      </c>
      <c r="F215" s="488" t="s">
        <v>1273</v>
      </c>
      <c r="G215" s="488" t="s">
        <v>1279</v>
      </c>
      <c r="H215" s="488" t="s">
        <v>1010</v>
      </c>
      <c r="I215" s="487" t="s">
        <v>1280</v>
      </c>
      <c r="J215" s="487" t="s">
        <v>1283</v>
      </c>
      <c r="K215" s="486" t="s">
        <v>1257</v>
      </c>
      <c r="L215" s="485" t="s">
        <v>849</v>
      </c>
      <c r="M215" s="485" t="s">
        <v>849</v>
      </c>
      <c r="N215" s="485" t="s">
        <v>849</v>
      </c>
      <c r="O215" s="485" t="s">
        <v>849</v>
      </c>
      <c r="P215" s="485" t="s">
        <v>850</v>
      </c>
      <c r="Q215" s="485" t="s">
        <v>850</v>
      </c>
      <c r="R215" s="485" t="s">
        <v>850</v>
      </c>
      <c r="S215" s="485" t="s">
        <v>850</v>
      </c>
      <c r="T215" s="485" t="s">
        <v>850</v>
      </c>
      <c r="U215" s="485" t="s">
        <v>850</v>
      </c>
      <c r="V215" s="485" t="s">
        <v>850</v>
      </c>
      <c r="W215" s="485" t="s">
        <v>850</v>
      </c>
      <c r="X215" s="485" t="s">
        <v>850</v>
      </c>
      <c r="Y215" s="484" t="s">
        <v>850</v>
      </c>
      <c r="Z215" s="484" t="s">
        <v>850</v>
      </c>
      <c r="AA215" s="483" t="s">
        <v>1282</v>
      </c>
      <c r="AB215" s="483"/>
      <c r="AC215" s="483"/>
    </row>
    <row r="216" spans="1:29" ht="18.75" customHeight="1">
      <c r="A216" s="482">
        <v>209</v>
      </c>
      <c r="B216" s="482" t="s">
        <v>840</v>
      </c>
      <c r="C216" s="482" t="s">
        <v>1228</v>
      </c>
      <c r="D216" s="482" t="s">
        <v>1260</v>
      </c>
      <c r="E216" s="482" t="s">
        <v>1278</v>
      </c>
      <c r="F216" s="488" t="s">
        <v>1275</v>
      </c>
      <c r="G216" s="488" t="s">
        <v>1279</v>
      </c>
      <c r="H216" s="488" t="s">
        <v>1010</v>
      </c>
      <c r="I216" s="487" t="s">
        <v>1280</v>
      </c>
      <c r="J216" s="487" t="s">
        <v>1284</v>
      </c>
      <c r="K216" s="486" t="s">
        <v>1257</v>
      </c>
      <c r="L216" s="485" t="s">
        <v>849</v>
      </c>
      <c r="M216" s="485" t="s">
        <v>849</v>
      </c>
      <c r="N216" s="485" t="s">
        <v>849</v>
      </c>
      <c r="O216" s="485" t="s">
        <v>849</v>
      </c>
      <c r="P216" s="485" t="s">
        <v>850</v>
      </c>
      <c r="Q216" s="485" t="s">
        <v>850</v>
      </c>
      <c r="R216" s="485" t="s">
        <v>850</v>
      </c>
      <c r="S216" s="485" t="s">
        <v>850</v>
      </c>
      <c r="T216" s="485" t="s">
        <v>850</v>
      </c>
      <c r="U216" s="485" t="s">
        <v>850</v>
      </c>
      <c r="V216" s="485" t="s">
        <v>850</v>
      </c>
      <c r="W216" s="485" t="s">
        <v>850</v>
      </c>
      <c r="X216" s="485" t="s">
        <v>850</v>
      </c>
      <c r="Y216" s="484" t="s">
        <v>850</v>
      </c>
      <c r="Z216" s="484" t="s">
        <v>850</v>
      </c>
      <c r="AA216" s="483" t="s">
        <v>1282</v>
      </c>
      <c r="AB216" s="483"/>
      <c r="AC216" s="483"/>
    </row>
    <row r="217" spans="1:29" ht="18.75" customHeight="1">
      <c r="A217" s="482">
        <v>210</v>
      </c>
      <c r="B217" s="482" t="s">
        <v>840</v>
      </c>
      <c r="C217" s="482" t="s">
        <v>1285</v>
      </c>
      <c r="D217" s="482" t="s">
        <v>992</v>
      </c>
      <c r="E217" s="482" t="s">
        <v>981</v>
      </c>
      <c r="F217" s="488" t="s">
        <v>982</v>
      </c>
      <c r="G217" s="488" t="s">
        <v>983</v>
      </c>
      <c r="H217" s="488" t="s">
        <v>823</v>
      </c>
      <c r="I217" s="487" t="s">
        <v>1286</v>
      </c>
      <c r="J217" s="487" t="s">
        <v>1286</v>
      </c>
      <c r="K217" s="486" t="s">
        <v>1257</v>
      </c>
      <c r="L217" s="482">
        <v>2016</v>
      </c>
      <c r="M217" s="826">
        <v>3.4340854264225909E-2</v>
      </c>
      <c r="N217" s="485">
        <v>484</v>
      </c>
      <c r="O217" s="485">
        <v>14094</v>
      </c>
      <c r="P217" s="825">
        <v>2.4270826047422537E-2</v>
      </c>
      <c r="Q217" s="825">
        <v>2.2501747030048917E-2</v>
      </c>
      <c r="R217" s="825">
        <v>1.644697779361121E-2</v>
      </c>
      <c r="S217" s="822">
        <v>9.3696894941894288E-2</v>
      </c>
      <c r="T217" s="822">
        <v>9.3696894941894288E-2</v>
      </c>
      <c r="U217" s="822">
        <v>9.3696894941894288E-2</v>
      </c>
      <c r="V217" s="822">
        <v>0.28109068482568289</v>
      </c>
      <c r="W217" s="822">
        <v>0.19363911803621414</v>
      </c>
      <c r="X217" s="825">
        <v>1.1600237953599048E-2</v>
      </c>
      <c r="Y217" s="484">
        <v>195</v>
      </c>
      <c r="Z217" s="484">
        <v>16810</v>
      </c>
      <c r="AA217" s="483" t="s">
        <v>1287</v>
      </c>
      <c r="AB217" s="483" t="s">
        <v>1288</v>
      </c>
      <c r="AC217" s="483"/>
    </row>
    <row r="218" spans="1:29" ht="18.75" customHeight="1">
      <c r="A218" s="482">
        <v>211</v>
      </c>
      <c r="B218" s="482" t="s">
        <v>840</v>
      </c>
      <c r="C218" s="482" t="s">
        <v>1285</v>
      </c>
      <c r="D218" s="482" t="s">
        <v>1289</v>
      </c>
      <c r="E218" s="482" t="s">
        <v>1103</v>
      </c>
      <c r="F218" s="488" t="s">
        <v>982</v>
      </c>
      <c r="G218" s="488" t="s">
        <v>1104</v>
      </c>
      <c r="H218" s="488" t="s">
        <v>1010</v>
      </c>
      <c r="I218" s="487" t="s">
        <v>1290</v>
      </c>
      <c r="J218" s="487" t="s">
        <v>1291</v>
      </c>
      <c r="K218" s="486" t="s">
        <v>1257</v>
      </c>
      <c r="L218" s="485" t="s">
        <v>849</v>
      </c>
      <c r="M218" s="485" t="s">
        <v>849</v>
      </c>
      <c r="N218" s="485" t="s">
        <v>849</v>
      </c>
      <c r="O218" s="485" t="s">
        <v>849</v>
      </c>
      <c r="P218" s="485" t="s">
        <v>850</v>
      </c>
      <c r="Q218" s="825">
        <v>2.2501747030048917E-2</v>
      </c>
      <c r="R218" s="825">
        <v>1.644697779361121E-2</v>
      </c>
      <c r="S218" s="822" t="s">
        <v>1013</v>
      </c>
      <c r="T218" s="822" t="s">
        <v>1013</v>
      </c>
      <c r="U218" s="822" t="s">
        <v>1013</v>
      </c>
      <c r="V218" s="822" t="s">
        <v>1013</v>
      </c>
      <c r="W218" s="822" t="s">
        <v>1013</v>
      </c>
      <c r="X218" s="825">
        <v>1.1600237953599048E-2</v>
      </c>
      <c r="Y218" s="484">
        <v>4478370</v>
      </c>
      <c r="Z218" s="484">
        <v>386058460</v>
      </c>
      <c r="AA218" s="483" t="s">
        <v>1292</v>
      </c>
      <c r="AB218" s="483"/>
      <c r="AC218" s="483"/>
    </row>
    <row r="219" spans="1:29" ht="18.75" customHeight="1">
      <c r="A219" s="482">
        <v>212</v>
      </c>
      <c r="B219" s="482" t="s">
        <v>840</v>
      </c>
      <c r="C219" s="482" t="s">
        <v>1285</v>
      </c>
      <c r="D219" s="482" t="s">
        <v>1289</v>
      </c>
      <c r="E219" s="482" t="s">
        <v>1293</v>
      </c>
      <c r="F219" s="488" t="s">
        <v>982</v>
      </c>
      <c r="G219" s="488" t="s">
        <v>1279</v>
      </c>
      <c r="H219" s="488" t="s">
        <v>1010</v>
      </c>
      <c r="I219" s="487" t="s">
        <v>1294</v>
      </c>
      <c r="J219" s="487" t="s">
        <v>1295</v>
      </c>
      <c r="K219" s="486" t="s">
        <v>1257</v>
      </c>
      <c r="L219" s="485" t="s">
        <v>849</v>
      </c>
      <c r="M219" s="485" t="s">
        <v>849</v>
      </c>
      <c r="N219" s="485" t="s">
        <v>849</v>
      </c>
      <c r="O219" s="485" t="s">
        <v>849</v>
      </c>
      <c r="P219" s="485" t="s">
        <v>850</v>
      </c>
      <c r="Q219" s="825">
        <v>0</v>
      </c>
      <c r="R219" s="825">
        <v>0</v>
      </c>
      <c r="S219" s="822" t="s">
        <v>1013</v>
      </c>
      <c r="T219" s="822" t="s">
        <v>1013</v>
      </c>
      <c r="U219" s="822" t="s">
        <v>1013</v>
      </c>
      <c r="V219" s="822" t="s">
        <v>1013</v>
      </c>
      <c r="W219" s="822" t="s">
        <v>1013</v>
      </c>
      <c r="X219" s="825">
        <v>0</v>
      </c>
      <c r="Y219" s="484">
        <v>0</v>
      </c>
      <c r="Z219" s="484">
        <v>0</v>
      </c>
      <c r="AA219" s="483" t="s">
        <v>1296</v>
      </c>
      <c r="AB219" s="483"/>
      <c r="AC219" s="483"/>
    </row>
    <row r="220" spans="1:29" ht="18.75" customHeight="1">
      <c r="A220" s="482">
        <v>213</v>
      </c>
      <c r="B220" s="482" t="s">
        <v>840</v>
      </c>
      <c r="C220" s="482" t="s">
        <v>1285</v>
      </c>
      <c r="D220" s="482" t="s">
        <v>1297</v>
      </c>
      <c r="E220" s="482" t="s">
        <v>918</v>
      </c>
      <c r="F220" s="488" t="s">
        <v>919</v>
      </c>
      <c r="G220" s="488" t="s">
        <v>920</v>
      </c>
      <c r="H220" s="488" t="s">
        <v>823</v>
      </c>
      <c r="I220" s="487" t="s">
        <v>921</v>
      </c>
      <c r="J220" s="487" t="s">
        <v>919</v>
      </c>
      <c r="K220" s="486" t="s">
        <v>1257</v>
      </c>
      <c r="L220" s="482">
        <v>2016</v>
      </c>
      <c r="M220" s="821">
        <v>252.79448034943113</v>
      </c>
      <c r="N220" s="485">
        <v>10553411.987121101</v>
      </c>
      <c r="O220" s="485">
        <v>41747.003227813359</v>
      </c>
      <c r="P220" s="822">
        <v>218.18298505594356</v>
      </c>
      <c r="Q220" s="822">
        <v>219.63457345377984</v>
      </c>
      <c r="R220" s="822">
        <v>259.84504371055107</v>
      </c>
      <c r="S220" s="822">
        <v>292.93386693769145</v>
      </c>
      <c r="T220" s="822">
        <v>292.93386693769145</v>
      </c>
      <c r="U220" s="822">
        <v>292.93386693769145</v>
      </c>
      <c r="V220" s="822">
        <v>878.8016008130744</v>
      </c>
      <c r="W220" s="822">
        <v>582.93839520600602</v>
      </c>
      <c r="X220" s="822">
        <v>331.3686375818254</v>
      </c>
      <c r="Y220" s="484">
        <v>4128534.80468019</v>
      </c>
      <c r="Z220" s="484">
        <v>12459.039077470705</v>
      </c>
      <c r="AA220" s="483" t="s">
        <v>999</v>
      </c>
      <c r="AB220" s="483" t="s">
        <v>1000</v>
      </c>
      <c r="AC220" s="483"/>
    </row>
    <row r="221" spans="1:29" ht="18.75" customHeight="1">
      <c r="A221" s="482">
        <v>214</v>
      </c>
      <c r="B221" s="482" t="s">
        <v>840</v>
      </c>
      <c r="C221" s="482" t="s">
        <v>1285</v>
      </c>
      <c r="D221" s="482" t="s">
        <v>1297</v>
      </c>
      <c r="E221" s="482" t="s">
        <v>918</v>
      </c>
      <c r="F221" s="488" t="s">
        <v>924</v>
      </c>
      <c r="G221" s="488" t="s">
        <v>920</v>
      </c>
      <c r="H221" s="488" t="s">
        <v>823</v>
      </c>
      <c r="I221" s="487" t="s">
        <v>921</v>
      </c>
      <c r="J221" s="487" t="s">
        <v>924</v>
      </c>
      <c r="K221" s="486" t="s">
        <v>1257</v>
      </c>
      <c r="L221" s="482">
        <v>2016</v>
      </c>
      <c r="M221" s="823">
        <v>6.7807003324595175E-2</v>
      </c>
      <c r="N221" s="485">
        <v>10553411.987121101</v>
      </c>
      <c r="O221" s="485">
        <v>155638967.50607666</v>
      </c>
      <c r="P221" s="824">
        <v>4.1213434891709221E-2</v>
      </c>
      <c r="Q221" s="824">
        <v>3.6981760817995001E-2</v>
      </c>
      <c r="R221" s="824">
        <v>6.1047977558683082E-2</v>
      </c>
      <c r="S221" s="822">
        <v>6.2935963617522572E-2</v>
      </c>
      <c r="T221" s="822">
        <v>6.2935963617522572E-2</v>
      </c>
      <c r="U221" s="822">
        <v>6.2935963617522572E-2</v>
      </c>
      <c r="V221" s="822">
        <v>0.18880789085256772</v>
      </c>
      <c r="W221" s="822">
        <v>0.12524256759886992</v>
      </c>
      <c r="X221" s="824">
        <v>4.8496070942200147E-2</v>
      </c>
      <c r="Y221" s="484">
        <v>4128534.80468019</v>
      </c>
      <c r="Z221" s="484">
        <v>85131325.578947797</v>
      </c>
      <c r="AA221" s="483" t="s">
        <v>1002</v>
      </c>
      <c r="AB221" s="483" t="s">
        <v>1000</v>
      </c>
      <c r="AC221" s="483"/>
    </row>
    <row r="222" spans="1:29" ht="18.75" customHeight="1">
      <c r="A222" s="482">
        <v>215</v>
      </c>
      <c r="B222" s="482" t="s">
        <v>840</v>
      </c>
      <c r="C222" s="482" t="s">
        <v>1285</v>
      </c>
      <c r="D222" s="482" t="s">
        <v>1297</v>
      </c>
      <c r="E222" s="482" t="s">
        <v>918</v>
      </c>
      <c r="F222" s="488" t="s">
        <v>926</v>
      </c>
      <c r="G222" s="488" t="s">
        <v>920</v>
      </c>
      <c r="H222" s="488" t="s">
        <v>823</v>
      </c>
      <c r="I222" s="487" t="s">
        <v>921</v>
      </c>
      <c r="J222" s="487" t="s">
        <v>926</v>
      </c>
      <c r="K222" s="486" t="s">
        <v>1257</v>
      </c>
      <c r="L222" s="482">
        <v>2016</v>
      </c>
      <c r="M222" s="823">
        <v>0.47732983132924717</v>
      </c>
      <c r="N222" s="485">
        <v>2864378.7973788986</v>
      </c>
      <c r="O222" s="485">
        <v>6000837.5956774</v>
      </c>
      <c r="P222" s="824">
        <v>0.27974754402891922</v>
      </c>
      <c r="Q222" s="824">
        <v>0.41831196269124932</v>
      </c>
      <c r="R222" s="824">
        <v>0.78441307302490493</v>
      </c>
      <c r="S222" s="822">
        <v>0.46665993497270547</v>
      </c>
      <c r="T222" s="822">
        <v>0.46665993497270547</v>
      </c>
      <c r="U222" s="822">
        <v>0.46665993497270547</v>
      </c>
      <c r="V222" s="822">
        <v>1.3999798049181165</v>
      </c>
      <c r="W222" s="822">
        <v>0.92865327059568392</v>
      </c>
      <c r="X222" s="824">
        <v>0.68124918386781941</v>
      </c>
      <c r="Y222" s="484">
        <v>671320.71057927387</v>
      </c>
      <c r="Z222" s="484">
        <v>985426.07679589977</v>
      </c>
      <c r="AA222" s="483" t="s">
        <v>1225</v>
      </c>
      <c r="AB222" s="483" t="s">
        <v>1000</v>
      </c>
      <c r="AC222" s="483"/>
    </row>
    <row r="223" spans="1:29" ht="18.75" customHeight="1">
      <c r="A223" s="482">
        <v>216</v>
      </c>
      <c r="B223" s="482" t="s">
        <v>840</v>
      </c>
      <c r="C223" s="482" t="s">
        <v>1285</v>
      </c>
      <c r="D223" s="482" t="s">
        <v>1297</v>
      </c>
      <c r="E223" s="482" t="s">
        <v>918</v>
      </c>
      <c r="F223" s="488" t="s">
        <v>928</v>
      </c>
      <c r="G223" s="488" t="s">
        <v>920</v>
      </c>
      <c r="H223" s="488" t="s">
        <v>823</v>
      </c>
      <c r="I223" s="487" t="s">
        <v>921</v>
      </c>
      <c r="J223" s="487" t="s">
        <v>928</v>
      </c>
      <c r="K223" s="486" t="s">
        <v>1257</v>
      </c>
      <c r="L223" s="482">
        <v>2016</v>
      </c>
      <c r="M223" s="821">
        <v>511.94720125703424</v>
      </c>
      <c r="N223" s="485">
        <v>21372261.463347424</v>
      </c>
      <c r="O223" s="485">
        <v>41747.003227813359</v>
      </c>
      <c r="P223" s="822">
        <v>611.31127848128483</v>
      </c>
      <c r="Q223" s="822">
        <v>587.01052905849212</v>
      </c>
      <c r="R223" s="822">
        <v>393.1078073186211</v>
      </c>
      <c r="S223" s="822">
        <v>409.87968010410589</v>
      </c>
      <c r="T223" s="822">
        <v>409.87968010410589</v>
      </c>
      <c r="U223" s="822">
        <v>409.87968010410589</v>
      </c>
      <c r="V223" s="822">
        <v>1229.6390403123178</v>
      </c>
      <c r="W223" s="822">
        <v>815.66056340717068</v>
      </c>
      <c r="X223" s="822">
        <v>472.99893304018002</v>
      </c>
      <c r="Y223" s="484">
        <v>5893112.1903495518</v>
      </c>
      <c r="Z223" s="484">
        <v>12459.039077470705</v>
      </c>
      <c r="AA223" s="483" t="s">
        <v>1003</v>
      </c>
      <c r="AB223" s="483" t="s">
        <v>1000</v>
      </c>
      <c r="AC223" s="483"/>
    </row>
    <row r="224" spans="1:29" ht="18.75" customHeight="1">
      <c r="A224" s="482">
        <v>217</v>
      </c>
      <c r="B224" s="482" t="s">
        <v>840</v>
      </c>
      <c r="C224" s="482" t="s">
        <v>1285</v>
      </c>
      <c r="D224" s="482" t="s">
        <v>1297</v>
      </c>
      <c r="E224" s="482" t="s">
        <v>918</v>
      </c>
      <c r="F224" s="488" t="s">
        <v>930</v>
      </c>
      <c r="G224" s="488" t="s">
        <v>920</v>
      </c>
      <c r="H224" s="488" t="s">
        <v>823</v>
      </c>
      <c r="I224" s="487" t="s">
        <v>921</v>
      </c>
      <c r="J224" s="487" t="s">
        <v>930</v>
      </c>
      <c r="K224" s="486" t="s">
        <v>1257</v>
      </c>
      <c r="L224" s="482">
        <v>2016</v>
      </c>
      <c r="M224" s="823">
        <v>0.1373194760014903</v>
      </c>
      <c r="N224" s="485">
        <v>21372261.463347424</v>
      </c>
      <c r="O224" s="485">
        <v>155638967.50607666</v>
      </c>
      <c r="P224" s="824">
        <v>0.11547297131257045</v>
      </c>
      <c r="Q224" s="824">
        <v>9.8840007936429303E-2</v>
      </c>
      <c r="R224" s="824">
        <v>9.2356722516758291E-2</v>
      </c>
      <c r="S224" s="822">
        <v>8.8061421181050301E-2</v>
      </c>
      <c r="T224" s="822">
        <v>8.8061421181050301E-2</v>
      </c>
      <c r="U224" s="822">
        <v>8.8061421181050301E-2</v>
      </c>
      <c r="V224" s="822">
        <v>0.26418426354315089</v>
      </c>
      <c r="W224" s="822">
        <v>0.17524222815029009</v>
      </c>
      <c r="X224" s="824">
        <v>6.9223780438899513E-2</v>
      </c>
      <c r="Y224" s="484">
        <v>5893112.1903495518</v>
      </c>
      <c r="Z224" s="484">
        <v>85131325.578947797</v>
      </c>
      <c r="AA224" s="483" t="s">
        <v>1227</v>
      </c>
      <c r="AB224" s="483" t="s">
        <v>1000</v>
      </c>
      <c r="AC224" s="483"/>
    </row>
    <row r="225" spans="1:29" ht="18.75" customHeight="1">
      <c r="A225" s="482">
        <v>218</v>
      </c>
      <c r="B225" s="482" t="s">
        <v>840</v>
      </c>
      <c r="C225" s="482" t="s">
        <v>1285</v>
      </c>
      <c r="D225" s="482" t="s">
        <v>1297</v>
      </c>
      <c r="E225" s="482" t="s">
        <v>918</v>
      </c>
      <c r="F225" s="488" t="s">
        <v>932</v>
      </c>
      <c r="G225" s="488" t="s">
        <v>920</v>
      </c>
      <c r="H225" s="488" t="s">
        <v>823</v>
      </c>
      <c r="I225" s="487" t="s">
        <v>921</v>
      </c>
      <c r="J225" s="487" t="s">
        <v>932</v>
      </c>
      <c r="K225" s="486" t="s">
        <v>1257</v>
      </c>
      <c r="L225" s="482">
        <v>2016</v>
      </c>
      <c r="M225" s="823">
        <v>0.96666537531878627</v>
      </c>
      <c r="N225" s="485">
        <v>5800801.9266525768</v>
      </c>
      <c r="O225" s="485">
        <v>6000837.5956774</v>
      </c>
      <c r="P225" s="824">
        <v>0.78380460670876462</v>
      </c>
      <c r="Q225" s="824">
        <v>1.0248836267359509</v>
      </c>
      <c r="R225" s="824">
        <v>1.18670303949446</v>
      </c>
      <c r="S225" s="822">
        <v>0.65296111666289658</v>
      </c>
      <c r="T225" s="822">
        <v>0.65296111666289658</v>
      </c>
      <c r="U225" s="822">
        <v>0.65296111666289658</v>
      </c>
      <c r="V225" s="822">
        <v>1.9588833499886897</v>
      </c>
      <c r="W225" s="822">
        <v>1.2993926221591643</v>
      </c>
      <c r="X225" s="824">
        <v>0.9724219511401504</v>
      </c>
      <c r="Y225" s="484">
        <v>958249.94830225257</v>
      </c>
      <c r="Z225" s="484">
        <v>985426.07679589977</v>
      </c>
      <c r="AA225" s="483" t="s">
        <v>1227</v>
      </c>
      <c r="AB225" s="483" t="s">
        <v>1000</v>
      </c>
      <c r="AC225" s="483"/>
    </row>
    <row r="226" spans="1:29" ht="18.75" customHeight="1">
      <c r="A226" s="482">
        <v>219</v>
      </c>
      <c r="B226" s="482" t="s">
        <v>840</v>
      </c>
      <c r="C226" s="482" t="s">
        <v>1285</v>
      </c>
      <c r="D226" s="482" t="s">
        <v>1298</v>
      </c>
      <c r="E226" s="482" t="s">
        <v>1299</v>
      </c>
      <c r="F226" s="488" t="s">
        <v>1300</v>
      </c>
      <c r="G226" s="488" t="s">
        <v>1252</v>
      </c>
      <c r="H226" s="488" t="s">
        <v>1010</v>
      </c>
      <c r="I226" s="487" t="s">
        <v>1301</v>
      </c>
      <c r="J226" s="487" t="s">
        <v>1302</v>
      </c>
      <c r="K226" s="486" t="s">
        <v>1257</v>
      </c>
      <c r="L226" s="485" t="s">
        <v>850</v>
      </c>
      <c r="M226" s="485" t="s">
        <v>850</v>
      </c>
      <c r="N226" s="485" t="s">
        <v>850</v>
      </c>
      <c r="O226" s="485" t="s">
        <v>850</v>
      </c>
      <c r="P226" s="485" t="s">
        <v>850</v>
      </c>
      <c r="Q226" s="485" t="s">
        <v>850</v>
      </c>
      <c r="R226" s="485" t="s">
        <v>850</v>
      </c>
      <c r="S226" s="485" t="s">
        <v>850</v>
      </c>
      <c r="T226" s="485" t="s">
        <v>850</v>
      </c>
      <c r="U226" s="485" t="s">
        <v>850</v>
      </c>
      <c r="V226" s="485" t="s">
        <v>850</v>
      </c>
      <c r="W226" s="485" t="s">
        <v>850</v>
      </c>
      <c r="X226" s="822" t="s">
        <v>850</v>
      </c>
      <c r="Y226" s="484" t="s">
        <v>850</v>
      </c>
      <c r="Z226" s="484" t="s">
        <v>850</v>
      </c>
      <c r="AA226" s="483" t="s">
        <v>1303</v>
      </c>
      <c r="AB226" s="483" t="s">
        <v>1304</v>
      </c>
      <c r="AC226" s="483"/>
    </row>
    <row r="227" spans="1:29" ht="18.75" customHeight="1">
      <c r="A227" s="482">
        <v>220</v>
      </c>
      <c r="B227" s="482" t="s">
        <v>840</v>
      </c>
      <c r="C227" s="482" t="s">
        <v>1285</v>
      </c>
      <c r="D227" s="482" t="s">
        <v>1305</v>
      </c>
      <c r="E227" s="482" t="s">
        <v>1306</v>
      </c>
      <c r="F227" s="488" t="s">
        <v>982</v>
      </c>
      <c r="G227" s="488" t="s">
        <v>1307</v>
      </c>
      <c r="H227" s="488" t="s">
        <v>823</v>
      </c>
      <c r="I227" s="487" t="s">
        <v>1308</v>
      </c>
      <c r="J227" s="487" t="s">
        <v>1308</v>
      </c>
      <c r="K227" s="486" t="s">
        <v>1257</v>
      </c>
      <c r="L227" s="482">
        <v>2016</v>
      </c>
      <c r="M227" s="826">
        <v>1.4687100893997445E-2</v>
      </c>
      <c r="N227" s="485">
        <v>207</v>
      </c>
      <c r="O227" s="485">
        <v>14094</v>
      </c>
      <c r="P227" s="825">
        <v>1.4758340910680562E-2</v>
      </c>
      <c r="Q227" s="825">
        <v>1.4744933612858141E-2</v>
      </c>
      <c r="R227" s="825">
        <v>0.21392946205913788</v>
      </c>
      <c r="S227" s="822">
        <v>1.4186644883065102E-2</v>
      </c>
      <c r="T227" s="822">
        <v>1.4186644883065102E-2</v>
      </c>
      <c r="U227" s="822">
        <v>1.4186644883065102E-2</v>
      </c>
      <c r="V227" s="822">
        <v>4.2559934649195302E-2</v>
      </c>
      <c r="W227" s="822">
        <v>2.9318894769707064E-2</v>
      </c>
      <c r="X227" s="825">
        <v>4.164187983343248E-4</v>
      </c>
      <c r="Y227" s="484">
        <v>7</v>
      </c>
      <c r="Z227" s="484">
        <v>16810</v>
      </c>
      <c r="AA227" s="483" t="s">
        <v>1309</v>
      </c>
      <c r="AB227" s="483" t="s">
        <v>1205</v>
      </c>
      <c r="AC227" s="483" t="s">
        <v>1310</v>
      </c>
    </row>
    <row r="228" spans="1:29" ht="18.75" customHeight="1">
      <c r="A228" s="482">
        <v>221</v>
      </c>
      <c r="B228" s="482" t="s">
        <v>840</v>
      </c>
      <c r="C228" s="482" t="s">
        <v>1285</v>
      </c>
      <c r="D228" s="482" t="s">
        <v>1305</v>
      </c>
      <c r="E228" s="482" t="s">
        <v>1311</v>
      </c>
      <c r="F228" s="488" t="s">
        <v>1008</v>
      </c>
      <c r="G228" s="488" t="s">
        <v>1312</v>
      </c>
      <c r="H228" s="488" t="s">
        <v>823</v>
      </c>
      <c r="I228" s="487" t="s">
        <v>1313</v>
      </c>
      <c r="J228" s="487" t="s">
        <v>1314</v>
      </c>
      <c r="K228" s="486" t="s">
        <v>1257</v>
      </c>
      <c r="L228" s="482">
        <v>2016</v>
      </c>
      <c r="M228" s="821">
        <v>25.492516880921073</v>
      </c>
      <c r="N228" s="485">
        <v>8324671987.869771</v>
      </c>
      <c r="O228" s="485">
        <v>326553554</v>
      </c>
      <c r="P228" s="822">
        <v>24.237238356781308</v>
      </c>
      <c r="Q228" s="822">
        <v>20.415816246080006</v>
      </c>
      <c r="R228" s="822">
        <v>44.01682570672628</v>
      </c>
      <c r="S228" s="822">
        <v>51924.088203341635</v>
      </c>
      <c r="T228" s="822">
        <v>51924.088203341635</v>
      </c>
      <c r="U228" s="822">
        <v>51924.088203341635</v>
      </c>
      <c r="V228" s="822">
        <v>155772.2646100249</v>
      </c>
      <c r="W228" s="822">
        <v>107309.15523684045</v>
      </c>
      <c r="X228" s="822">
        <v>42.078878154197973</v>
      </c>
      <c r="Y228" s="484">
        <v>16244906898.737312</v>
      </c>
      <c r="Z228" s="484">
        <v>386058460</v>
      </c>
      <c r="AA228" s="483" t="s">
        <v>1315</v>
      </c>
      <c r="AB228" s="483"/>
      <c r="AC228" s="483"/>
    </row>
    <row r="229" spans="1:29" ht="18.75" customHeight="1">
      <c r="A229" s="482">
        <v>222</v>
      </c>
      <c r="B229" s="482" t="s">
        <v>840</v>
      </c>
      <c r="C229" s="482" t="s">
        <v>1285</v>
      </c>
      <c r="D229" s="482" t="s">
        <v>1316</v>
      </c>
      <c r="E229" s="482" t="s">
        <v>1317</v>
      </c>
      <c r="F229" s="488" t="s">
        <v>982</v>
      </c>
      <c r="G229" s="488" t="s">
        <v>1318</v>
      </c>
      <c r="H229" s="488" t="s">
        <v>1010</v>
      </c>
      <c r="I229" s="487" t="s">
        <v>1319</v>
      </c>
      <c r="J229" s="487" t="s">
        <v>1319</v>
      </c>
      <c r="K229" s="486" t="s">
        <v>1257</v>
      </c>
      <c r="L229" s="482">
        <v>2016</v>
      </c>
      <c r="M229" s="827">
        <v>0.02</v>
      </c>
      <c r="N229" s="485">
        <v>6978197</v>
      </c>
      <c r="O229" s="485">
        <v>323682804</v>
      </c>
      <c r="P229" s="485" t="s">
        <v>850</v>
      </c>
      <c r="Q229" s="825">
        <v>6.1315466311120261E-2</v>
      </c>
      <c r="R229" s="825">
        <v>0.21392946205913788</v>
      </c>
      <c r="S229" s="822" t="s">
        <v>1013</v>
      </c>
      <c r="T229" s="822" t="s">
        <v>1013</v>
      </c>
      <c r="U229" s="822" t="s">
        <v>1013</v>
      </c>
      <c r="V229" s="822" t="s">
        <v>1013</v>
      </c>
      <c r="W229" s="822" t="s">
        <v>1013</v>
      </c>
      <c r="X229" s="825">
        <v>4.164187983343248E-4</v>
      </c>
      <c r="Y229" s="484">
        <v>160762</v>
      </c>
      <c r="Z229" s="484">
        <v>386058460</v>
      </c>
      <c r="AA229" s="483" t="s">
        <v>1320</v>
      </c>
      <c r="AB229" s="483" t="s">
        <v>1205</v>
      </c>
      <c r="AC229" s="483"/>
    </row>
    <row r="230" spans="1:29" ht="18.75" customHeight="1">
      <c r="A230" s="482">
        <v>223</v>
      </c>
      <c r="B230" s="482" t="s">
        <v>840</v>
      </c>
      <c r="C230" s="482" t="s">
        <v>1321</v>
      </c>
      <c r="D230" s="482" t="s">
        <v>1322</v>
      </c>
      <c r="E230" s="482" t="s">
        <v>854</v>
      </c>
      <c r="F230" s="488" t="s">
        <v>1144</v>
      </c>
      <c r="G230" s="488" t="s">
        <v>856</v>
      </c>
      <c r="H230" s="488" t="s">
        <v>823</v>
      </c>
      <c r="I230" s="487" t="s">
        <v>1323</v>
      </c>
      <c r="J230" s="487" t="s">
        <v>855</v>
      </c>
      <c r="K230" s="486" t="s">
        <v>1324</v>
      </c>
      <c r="L230" s="482">
        <v>2016</v>
      </c>
      <c r="M230" s="821">
        <v>646.382896032644</v>
      </c>
      <c r="N230" s="485" t="s">
        <v>849</v>
      </c>
      <c r="O230" s="485" t="s">
        <v>849</v>
      </c>
      <c r="P230" s="822">
        <v>47.503317920000001</v>
      </c>
      <c r="Q230" s="822">
        <v>302.2910458942402</v>
      </c>
      <c r="R230" s="822">
        <v>248.094280785423</v>
      </c>
      <c r="S230" s="822">
        <v>676.02408997536736</v>
      </c>
      <c r="T230" s="822">
        <v>676.02408997536736</v>
      </c>
      <c r="U230" s="822">
        <v>676.02408997536736</v>
      </c>
      <c r="V230" s="822">
        <v>2028.0722699261021</v>
      </c>
      <c r="W230" s="822">
        <v>1413.7852146493628</v>
      </c>
      <c r="X230" s="822">
        <v>1372.1801163610985</v>
      </c>
      <c r="Y230" s="484" t="s">
        <v>850</v>
      </c>
      <c r="Z230" s="484" t="s">
        <v>850</v>
      </c>
      <c r="AA230" s="483" t="s">
        <v>1146</v>
      </c>
      <c r="AB230" s="483" t="s">
        <v>1147</v>
      </c>
      <c r="AC230" s="483"/>
    </row>
    <row r="231" spans="1:29" ht="18.75" customHeight="1">
      <c r="A231" s="482">
        <v>224</v>
      </c>
      <c r="B231" s="482" t="s">
        <v>840</v>
      </c>
      <c r="C231" s="482" t="s">
        <v>1321</v>
      </c>
      <c r="D231" s="482" t="s">
        <v>1322</v>
      </c>
      <c r="E231" s="482" t="s">
        <v>854</v>
      </c>
      <c r="F231" s="488" t="s">
        <v>1144</v>
      </c>
      <c r="G231" s="488" t="s">
        <v>856</v>
      </c>
      <c r="H231" s="488" t="s">
        <v>823</v>
      </c>
      <c r="I231" s="487" t="s">
        <v>1323</v>
      </c>
      <c r="J231" s="487" t="s">
        <v>860</v>
      </c>
      <c r="K231" s="486" t="s">
        <v>1324</v>
      </c>
      <c r="L231" s="482">
        <v>2016</v>
      </c>
      <c r="M231" s="821">
        <v>420.14889831378099</v>
      </c>
      <c r="N231" s="485" t="s">
        <v>849</v>
      </c>
      <c r="O231" s="485" t="s">
        <v>849</v>
      </c>
      <c r="P231" s="822">
        <v>35.609316123607819</v>
      </c>
      <c r="Q231" s="822">
        <v>212.64288722449444</v>
      </c>
      <c r="R231" s="822">
        <v>175.97140330581982</v>
      </c>
      <c r="S231" s="822">
        <v>406.57401239875924</v>
      </c>
      <c r="T231" s="822">
        <v>406.57401239875924</v>
      </c>
      <c r="U231" s="822">
        <v>406.57401239875924</v>
      </c>
      <c r="V231" s="822">
        <v>1219.7220371962776</v>
      </c>
      <c r="W231" s="822">
        <v>852.2893368082913</v>
      </c>
      <c r="X231" s="822">
        <v>987.68045846797577</v>
      </c>
      <c r="Y231" s="484" t="s">
        <v>850</v>
      </c>
      <c r="Z231" s="484" t="s">
        <v>850</v>
      </c>
      <c r="AA231" s="483" t="s">
        <v>1146</v>
      </c>
      <c r="AB231" s="483" t="s">
        <v>1147</v>
      </c>
      <c r="AC231" s="483"/>
    </row>
    <row r="232" spans="1:29" ht="18.75" customHeight="1">
      <c r="A232" s="482">
        <v>225</v>
      </c>
      <c r="B232" s="482" t="s">
        <v>840</v>
      </c>
      <c r="C232" s="482" t="s">
        <v>1321</v>
      </c>
      <c r="D232" s="482" t="s">
        <v>1322</v>
      </c>
      <c r="E232" s="482" t="s">
        <v>854</v>
      </c>
      <c r="F232" s="488" t="s">
        <v>1149</v>
      </c>
      <c r="G232" s="488" t="s">
        <v>856</v>
      </c>
      <c r="H232" s="488" t="s">
        <v>823</v>
      </c>
      <c r="I232" s="487" t="s">
        <v>1323</v>
      </c>
      <c r="J232" s="487" t="s">
        <v>861</v>
      </c>
      <c r="K232" s="486" t="s">
        <v>1324</v>
      </c>
      <c r="L232" s="482">
        <v>2016</v>
      </c>
      <c r="M232" s="821">
        <v>3264127.5240094699</v>
      </c>
      <c r="N232" s="485" t="s">
        <v>849</v>
      </c>
      <c r="O232" s="485" t="s">
        <v>849</v>
      </c>
      <c r="P232" s="822">
        <v>291761.2069689713</v>
      </c>
      <c r="Q232" s="822">
        <v>2474643.6614470836</v>
      </c>
      <c r="R232" s="822">
        <v>3813183.5491236742</v>
      </c>
      <c r="S232" s="822">
        <v>3443987.4168884717</v>
      </c>
      <c r="T232" s="822">
        <v>3443987.4168884717</v>
      </c>
      <c r="U232" s="822">
        <v>3443987.4168884717</v>
      </c>
      <c r="V232" s="822">
        <v>10331962.250665415</v>
      </c>
      <c r="W232" s="822">
        <v>7117532.4043307127</v>
      </c>
      <c r="X232" s="822">
        <v>9817484.3249429446</v>
      </c>
      <c r="Y232" s="484" t="s">
        <v>850</v>
      </c>
      <c r="Z232" s="484" t="s">
        <v>850</v>
      </c>
      <c r="AA232" s="483" t="s">
        <v>1146</v>
      </c>
      <c r="AB232" s="483" t="s">
        <v>1147</v>
      </c>
      <c r="AC232" s="483"/>
    </row>
    <row r="233" spans="1:29" ht="18.75" customHeight="1">
      <c r="A233" s="482">
        <v>226</v>
      </c>
      <c r="B233" s="482" t="s">
        <v>840</v>
      </c>
      <c r="C233" s="482" t="s">
        <v>1321</v>
      </c>
      <c r="D233" s="482" t="s">
        <v>1322</v>
      </c>
      <c r="E233" s="482" t="s">
        <v>854</v>
      </c>
      <c r="F233" s="488" t="s">
        <v>1149</v>
      </c>
      <c r="G233" s="488" t="s">
        <v>856</v>
      </c>
      <c r="H233" s="488" t="s">
        <v>823</v>
      </c>
      <c r="I233" s="487" t="s">
        <v>1323</v>
      </c>
      <c r="J233" s="487" t="s">
        <v>862</v>
      </c>
      <c r="K233" s="486" t="s">
        <v>1324</v>
      </c>
      <c r="L233" s="482">
        <v>2016</v>
      </c>
      <c r="M233" s="821">
        <v>2121682.97086098</v>
      </c>
      <c r="N233" s="485" t="s">
        <v>849</v>
      </c>
      <c r="O233" s="485" t="s">
        <v>849</v>
      </c>
      <c r="P233" s="822">
        <v>209409.92369477506</v>
      </c>
      <c r="Q233" s="822">
        <v>1679031.8749347455</v>
      </c>
      <c r="R233" s="822">
        <v>3619901.8057929631</v>
      </c>
      <c r="S233" s="822">
        <v>2067666.9880479064</v>
      </c>
      <c r="T233" s="822">
        <v>2067666.9880479064</v>
      </c>
      <c r="U233" s="822">
        <v>2067666.9880479064</v>
      </c>
      <c r="V233" s="822">
        <v>6203000.9641437195</v>
      </c>
      <c r="W233" s="822">
        <v>4275788.9566113846</v>
      </c>
      <c r="X233" s="822">
        <v>7125084.8235437535</v>
      </c>
      <c r="Y233" s="484" t="s">
        <v>850</v>
      </c>
      <c r="Z233" s="484" t="s">
        <v>850</v>
      </c>
      <c r="AA233" s="483" t="s">
        <v>1146</v>
      </c>
      <c r="AB233" s="483" t="s">
        <v>1147</v>
      </c>
      <c r="AC233" s="483"/>
    </row>
    <row r="234" spans="1:29" ht="18.75" customHeight="1">
      <c r="A234" s="482">
        <v>227</v>
      </c>
      <c r="B234" s="482" t="s">
        <v>840</v>
      </c>
      <c r="C234" s="482" t="s">
        <v>1321</v>
      </c>
      <c r="D234" s="482" t="s">
        <v>1322</v>
      </c>
      <c r="E234" s="482" t="s">
        <v>854</v>
      </c>
      <c r="F234" s="488" t="s">
        <v>1150</v>
      </c>
      <c r="G234" s="488" t="s">
        <v>856</v>
      </c>
      <c r="H234" s="488" t="s">
        <v>823</v>
      </c>
      <c r="I234" s="487" t="s">
        <v>1323</v>
      </c>
      <c r="J234" s="487" t="s">
        <v>863</v>
      </c>
      <c r="K234" s="486" t="s">
        <v>1324</v>
      </c>
      <c r="L234" s="482">
        <v>2016</v>
      </c>
      <c r="M234" s="821">
        <v>48436.624184992601</v>
      </c>
      <c r="N234" s="485" t="s">
        <v>849</v>
      </c>
      <c r="O234" s="485" t="s">
        <v>849</v>
      </c>
      <c r="P234" s="822">
        <v>-1941.6546065559999</v>
      </c>
      <c r="Q234" s="822">
        <v>-4152.9136129688195</v>
      </c>
      <c r="R234" s="822">
        <v>20164.972400358296</v>
      </c>
      <c r="S234" s="822">
        <v>52361.373370805348</v>
      </c>
      <c r="T234" s="822">
        <v>52361.373370805348</v>
      </c>
      <c r="U234" s="822">
        <v>52361.373370805348</v>
      </c>
      <c r="V234" s="822">
        <v>157084.12011241604</v>
      </c>
      <c r="W234" s="822">
        <v>113213.99106190448</v>
      </c>
      <c r="X234" s="822">
        <v>292276.78967055894</v>
      </c>
      <c r="Y234" s="484" t="s">
        <v>850</v>
      </c>
      <c r="Z234" s="484" t="s">
        <v>850</v>
      </c>
      <c r="AA234" s="483" t="s">
        <v>1146</v>
      </c>
      <c r="AB234" s="483" t="s">
        <v>1147</v>
      </c>
      <c r="AC234" s="483"/>
    </row>
    <row r="235" spans="1:29" ht="18.75" customHeight="1">
      <c r="A235" s="482">
        <v>228</v>
      </c>
      <c r="B235" s="482" t="s">
        <v>840</v>
      </c>
      <c r="C235" s="482" t="s">
        <v>1321</v>
      </c>
      <c r="D235" s="482" t="s">
        <v>1322</v>
      </c>
      <c r="E235" s="482" t="s">
        <v>854</v>
      </c>
      <c r="F235" s="488" t="s">
        <v>1150</v>
      </c>
      <c r="G235" s="488" t="s">
        <v>856</v>
      </c>
      <c r="H235" s="488" t="s">
        <v>823</v>
      </c>
      <c r="I235" s="487" t="s">
        <v>1323</v>
      </c>
      <c r="J235" s="487" t="s">
        <v>864</v>
      </c>
      <c r="K235" s="486" t="s">
        <v>1324</v>
      </c>
      <c r="L235" s="482">
        <v>2016</v>
      </c>
      <c r="M235" s="821">
        <v>31483.806911152398</v>
      </c>
      <c r="N235" s="485" t="s">
        <v>849</v>
      </c>
      <c r="O235" s="485" t="s">
        <v>849</v>
      </c>
      <c r="P235" s="822">
        <v>-1456.1893425801695</v>
      </c>
      <c r="Q235" s="822">
        <v>-3327.7555219824312</v>
      </c>
      <c r="R235" s="822">
        <v>24234.285731187785</v>
      </c>
      <c r="S235" s="822">
        <v>30819.674920961261</v>
      </c>
      <c r="T235" s="822">
        <v>30819.674920961261</v>
      </c>
      <c r="U235" s="822">
        <v>30819.674920961261</v>
      </c>
      <c r="V235" s="822">
        <v>92459.024762883782</v>
      </c>
      <c r="W235" s="822">
        <v>65370.661852309859</v>
      </c>
      <c r="X235" s="822">
        <v>210107.61719250251</v>
      </c>
      <c r="Y235" s="484" t="s">
        <v>850</v>
      </c>
      <c r="Z235" s="484" t="s">
        <v>850</v>
      </c>
      <c r="AA235" s="483" t="s">
        <v>1146</v>
      </c>
      <c r="AB235" s="483" t="s">
        <v>1147</v>
      </c>
      <c r="AC235" s="483"/>
    </row>
    <row r="236" spans="1:29" ht="18.75" customHeight="1">
      <c r="A236" s="482">
        <v>229</v>
      </c>
      <c r="B236" s="482" t="s">
        <v>840</v>
      </c>
      <c r="C236" s="482" t="s">
        <v>1321</v>
      </c>
      <c r="D236" s="482" t="s">
        <v>1322</v>
      </c>
      <c r="E236" s="482" t="s">
        <v>854</v>
      </c>
      <c r="F236" s="488" t="s">
        <v>1144</v>
      </c>
      <c r="G236" s="488" t="s">
        <v>856</v>
      </c>
      <c r="H236" s="488" t="s">
        <v>823</v>
      </c>
      <c r="I236" s="487" t="s">
        <v>1323</v>
      </c>
      <c r="J236" s="487" t="s">
        <v>865</v>
      </c>
      <c r="K236" s="486" t="s">
        <v>1324</v>
      </c>
      <c r="L236" s="482">
        <v>2016</v>
      </c>
      <c r="M236" s="821">
        <v>7727.1798534766604</v>
      </c>
      <c r="N236" s="485" t="s">
        <v>849</v>
      </c>
      <c r="O236" s="485" t="s">
        <v>849</v>
      </c>
      <c r="P236" s="822">
        <v>489.68608959999995</v>
      </c>
      <c r="Q236" s="822">
        <v>1878.559677919385</v>
      </c>
      <c r="R236" s="822">
        <v>1677.5531917804171</v>
      </c>
      <c r="S236" s="822">
        <v>8081.5310417933315</v>
      </c>
      <c r="T236" s="822">
        <v>8081.5310417933315</v>
      </c>
      <c r="U236" s="822">
        <v>8081.5310417933315</v>
      </c>
      <c r="V236" s="822">
        <v>24244.593125379994</v>
      </c>
      <c r="W236" s="822">
        <v>16901.097561528604</v>
      </c>
      <c r="X236" s="822">
        <v>8754.3145610059328</v>
      </c>
      <c r="Y236" s="484" t="s">
        <v>850</v>
      </c>
      <c r="Z236" s="484" t="s">
        <v>850</v>
      </c>
      <c r="AA236" s="483" t="s">
        <v>1146</v>
      </c>
      <c r="AB236" s="483" t="s">
        <v>1147</v>
      </c>
      <c r="AC236" s="483"/>
    </row>
    <row r="237" spans="1:29" ht="18.75" customHeight="1">
      <c r="A237" s="482">
        <v>230</v>
      </c>
      <c r="B237" s="482" t="s">
        <v>840</v>
      </c>
      <c r="C237" s="482" t="s">
        <v>1321</v>
      </c>
      <c r="D237" s="482" t="s">
        <v>1322</v>
      </c>
      <c r="E237" s="482" t="s">
        <v>854</v>
      </c>
      <c r="F237" s="488" t="s">
        <v>1144</v>
      </c>
      <c r="G237" s="488" t="s">
        <v>856</v>
      </c>
      <c r="H237" s="488" t="s">
        <v>823</v>
      </c>
      <c r="I237" s="487" t="s">
        <v>1323</v>
      </c>
      <c r="J237" s="487" t="s">
        <v>868</v>
      </c>
      <c r="K237" s="486" t="s">
        <v>1324</v>
      </c>
      <c r="L237" s="482">
        <v>2016</v>
      </c>
      <c r="M237" s="821">
        <v>5022.6670947473503</v>
      </c>
      <c r="N237" s="485" t="s">
        <v>849</v>
      </c>
      <c r="O237" s="485" t="s">
        <v>849</v>
      </c>
      <c r="P237" s="822">
        <v>367.17370279982521</v>
      </c>
      <c r="Q237" s="822">
        <v>1341.5709739246363</v>
      </c>
      <c r="R237" s="822">
        <v>1216.4466901061928</v>
      </c>
      <c r="S237" s="822">
        <v>4860.3896676326531</v>
      </c>
      <c r="T237" s="822">
        <v>4860.3896676326531</v>
      </c>
      <c r="U237" s="822">
        <v>4860.3896676326531</v>
      </c>
      <c r="V237" s="822">
        <v>14581.169002897959</v>
      </c>
      <c r="W237" s="822">
        <v>10188.694210966119</v>
      </c>
      <c r="X237" s="822">
        <v>5805.9411367620278</v>
      </c>
      <c r="Y237" s="484" t="s">
        <v>850</v>
      </c>
      <c r="Z237" s="484" t="s">
        <v>850</v>
      </c>
      <c r="AA237" s="483" t="s">
        <v>1146</v>
      </c>
      <c r="AB237" s="483" t="s">
        <v>1147</v>
      </c>
      <c r="AC237" s="483"/>
    </row>
    <row r="238" spans="1:29" ht="18.75" customHeight="1">
      <c r="A238" s="482">
        <v>231</v>
      </c>
      <c r="B238" s="482" t="s">
        <v>840</v>
      </c>
      <c r="C238" s="482" t="s">
        <v>1321</v>
      </c>
      <c r="D238" s="482" t="s">
        <v>1322</v>
      </c>
      <c r="E238" s="482" t="s">
        <v>854</v>
      </c>
      <c r="F238" s="488" t="s">
        <v>1149</v>
      </c>
      <c r="G238" s="488" t="s">
        <v>856</v>
      </c>
      <c r="H238" s="488" t="s">
        <v>823</v>
      </c>
      <c r="I238" s="487" t="s">
        <v>1323</v>
      </c>
      <c r="J238" s="487" t="s">
        <v>869</v>
      </c>
      <c r="K238" s="486" t="s">
        <v>1324</v>
      </c>
      <c r="L238" s="482">
        <v>2016</v>
      </c>
      <c r="M238" s="821">
        <v>39626177.006536797</v>
      </c>
      <c r="N238" s="485" t="s">
        <v>849</v>
      </c>
      <c r="O238" s="485" t="s">
        <v>849</v>
      </c>
      <c r="P238" s="822">
        <v>3179336.26369166</v>
      </c>
      <c r="Q238" s="822">
        <v>19950472.589892048</v>
      </c>
      <c r="R238" s="822">
        <v>10966376.625013541</v>
      </c>
      <c r="S238" s="822">
        <v>41799714.521067731</v>
      </c>
      <c r="T238" s="822">
        <v>41799714.521067731</v>
      </c>
      <c r="U238" s="822">
        <v>41799714.521067731</v>
      </c>
      <c r="V238" s="822">
        <v>125399143.56320319</v>
      </c>
      <c r="W238" s="822">
        <v>86385571.891625479</v>
      </c>
      <c r="X238" s="822">
        <v>65312681.870597742</v>
      </c>
      <c r="Y238" s="484" t="s">
        <v>850</v>
      </c>
      <c r="Z238" s="484" t="s">
        <v>850</v>
      </c>
      <c r="AA238" s="483" t="s">
        <v>1146</v>
      </c>
      <c r="AB238" s="483" t="s">
        <v>1147</v>
      </c>
      <c r="AC238" s="483"/>
    </row>
    <row r="239" spans="1:29" ht="18.75" customHeight="1">
      <c r="A239" s="482">
        <v>232</v>
      </c>
      <c r="B239" s="482" t="s">
        <v>840</v>
      </c>
      <c r="C239" s="482" t="s">
        <v>1321</v>
      </c>
      <c r="D239" s="482" t="s">
        <v>1322</v>
      </c>
      <c r="E239" s="482" t="s">
        <v>854</v>
      </c>
      <c r="F239" s="488" t="s">
        <v>1149</v>
      </c>
      <c r="G239" s="488" t="s">
        <v>856</v>
      </c>
      <c r="H239" s="488" t="s">
        <v>823</v>
      </c>
      <c r="I239" s="487" t="s">
        <v>1323</v>
      </c>
      <c r="J239" s="487" t="s">
        <v>870</v>
      </c>
      <c r="K239" s="486" t="s">
        <v>1324</v>
      </c>
      <c r="L239" s="482">
        <v>2016</v>
      </c>
      <c r="M239" s="821">
        <v>25757016.028534401</v>
      </c>
      <c r="N239" s="485" t="s">
        <v>849</v>
      </c>
      <c r="O239" s="485" t="s">
        <v>849</v>
      </c>
      <c r="P239" s="822">
        <v>2271941.1560426923</v>
      </c>
      <c r="Q239" s="822">
        <v>13511816.746513564</v>
      </c>
      <c r="R239" s="822">
        <v>8743089.0239656307</v>
      </c>
      <c r="S239" s="822">
        <v>25095297.793835469</v>
      </c>
      <c r="T239" s="822">
        <v>25095297.793835469</v>
      </c>
      <c r="U239" s="822">
        <v>25095297.793835469</v>
      </c>
      <c r="V239" s="822">
        <v>75285893.381506413</v>
      </c>
      <c r="W239" s="822">
        <v>51895299.286593646</v>
      </c>
      <c r="X239" s="822">
        <v>43343327.729591675</v>
      </c>
      <c r="Y239" s="484" t="s">
        <v>850</v>
      </c>
      <c r="Z239" s="484" t="s">
        <v>850</v>
      </c>
      <c r="AA239" s="483" t="s">
        <v>1146</v>
      </c>
      <c r="AB239" s="483" t="s">
        <v>1147</v>
      </c>
      <c r="AC239" s="483"/>
    </row>
    <row r="240" spans="1:29" ht="18.75" customHeight="1">
      <c r="A240" s="482">
        <v>233</v>
      </c>
      <c r="B240" s="482" t="s">
        <v>840</v>
      </c>
      <c r="C240" s="482" t="s">
        <v>1321</v>
      </c>
      <c r="D240" s="482" t="s">
        <v>1322</v>
      </c>
      <c r="E240" s="482" t="s">
        <v>854</v>
      </c>
      <c r="F240" s="488" t="s">
        <v>1150</v>
      </c>
      <c r="G240" s="488" t="s">
        <v>856</v>
      </c>
      <c r="H240" s="488" t="s">
        <v>823</v>
      </c>
      <c r="I240" s="487" t="s">
        <v>1323</v>
      </c>
      <c r="J240" s="487" t="s">
        <v>871</v>
      </c>
      <c r="K240" s="486" t="s">
        <v>1324</v>
      </c>
      <c r="L240" s="482">
        <v>2016</v>
      </c>
      <c r="M240" s="821">
        <v>479625.92932918598</v>
      </c>
      <c r="N240" s="485" t="s">
        <v>849</v>
      </c>
      <c r="O240" s="485" t="s">
        <v>849</v>
      </c>
      <c r="P240" s="822">
        <v>-20172.72153278</v>
      </c>
      <c r="Q240" s="822">
        <v>-20162.196607501144</v>
      </c>
      <c r="R240" s="822">
        <v>-24820.18808390445</v>
      </c>
      <c r="S240" s="822">
        <v>518483.77764732618</v>
      </c>
      <c r="T240" s="822">
        <v>518483.77764732618</v>
      </c>
      <c r="U240" s="822">
        <v>518483.77764732618</v>
      </c>
      <c r="V240" s="822">
        <v>1555451.3329419785</v>
      </c>
      <c r="W240" s="822">
        <v>1121048.0930783886</v>
      </c>
      <c r="X240" s="822">
        <v>1856513.035534106</v>
      </c>
      <c r="Y240" s="484" t="s">
        <v>850</v>
      </c>
      <c r="Z240" s="484" t="s">
        <v>850</v>
      </c>
      <c r="AA240" s="483" t="s">
        <v>1146</v>
      </c>
      <c r="AB240" s="483" t="s">
        <v>1147</v>
      </c>
      <c r="AC240" s="483"/>
    </row>
    <row r="241" spans="1:29" ht="18.75" customHeight="1">
      <c r="A241" s="482">
        <v>234</v>
      </c>
      <c r="B241" s="482" t="s">
        <v>840</v>
      </c>
      <c r="C241" s="482" t="s">
        <v>1321</v>
      </c>
      <c r="D241" s="482" t="s">
        <v>1322</v>
      </c>
      <c r="E241" s="482" t="s">
        <v>854</v>
      </c>
      <c r="F241" s="488" t="s">
        <v>1150</v>
      </c>
      <c r="G241" s="488" t="s">
        <v>856</v>
      </c>
      <c r="H241" s="488" t="s">
        <v>823</v>
      </c>
      <c r="I241" s="487" t="s">
        <v>1323</v>
      </c>
      <c r="J241" s="487" t="s">
        <v>872</v>
      </c>
      <c r="K241" s="486" t="s">
        <v>1324</v>
      </c>
      <c r="L241" s="482">
        <v>2016</v>
      </c>
      <c r="M241" s="821">
        <v>311756.86585649301</v>
      </c>
      <c r="N241" s="485" t="s">
        <v>849</v>
      </c>
      <c r="O241" s="485" t="s">
        <v>849</v>
      </c>
      <c r="P241" s="822">
        <v>-15129.282970951517</v>
      </c>
      <c r="Q241" s="822">
        <v>-17678.491556422654</v>
      </c>
      <c r="R241" s="822">
        <v>-8735.7087914481344</v>
      </c>
      <c r="S241" s="822">
        <v>305177.27955149597</v>
      </c>
      <c r="T241" s="822">
        <v>305177.27955149597</v>
      </c>
      <c r="U241" s="822">
        <v>305177.27955149597</v>
      </c>
      <c r="V241" s="822">
        <v>915531.83865448786</v>
      </c>
      <c r="W241" s="822">
        <v>647302.1145657968</v>
      </c>
      <c r="X241" s="822">
        <v>1225721.3908956638</v>
      </c>
      <c r="Y241" s="484" t="s">
        <v>850</v>
      </c>
      <c r="Z241" s="484" t="s">
        <v>850</v>
      </c>
      <c r="AA241" s="483" t="s">
        <v>1146</v>
      </c>
      <c r="AB241" s="483" t="s">
        <v>1147</v>
      </c>
      <c r="AC241" s="483"/>
    </row>
    <row r="242" spans="1:29" ht="18.75" customHeight="1">
      <c r="A242" s="482">
        <v>235</v>
      </c>
      <c r="B242" s="482" t="s">
        <v>840</v>
      </c>
      <c r="C242" s="482" t="s">
        <v>1321</v>
      </c>
      <c r="D242" s="482" t="s">
        <v>1325</v>
      </c>
      <c r="E242" s="482" t="s">
        <v>843</v>
      </c>
      <c r="F242" s="488" t="s">
        <v>844</v>
      </c>
      <c r="G242" s="488" t="s">
        <v>942</v>
      </c>
      <c r="H242" s="488" t="s">
        <v>823</v>
      </c>
      <c r="I242" s="487" t="s">
        <v>846</v>
      </c>
      <c r="J242" s="487" t="s">
        <v>847</v>
      </c>
      <c r="K242" s="486" t="s">
        <v>1324</v>
      </c>
      <c r="L242" s="482">
        <v>2016</v>
      </c>
      <c r="M242" s="821">
        <v>1666.8940370278206</v>
      </c>
      <c r="N242" s="485" t="s">
        <v>849</v>
      </c>
      <c r="O242" s="485" t="s">
        <v>849</v>
      </c>
      <c r="P242" s="822">
        <v>140.33501253653108</v>
      </c>
      <c r="Q242" s="822">
        <v>1169.438431312358</v>
      </c>
      <c r="R242" s="822">
        <v>2687.7122910709199</v>
      </c>
      <c r="S242" s="822">
        <v>6151.0053413656969</v>
      </c>
      <c r="T242" s="822">
        <v>1046.2355046550006</v>
      </c>
      <c r="U242" s="822">
        <v>1046.2355046550006</v>
      </c>
      <c r="V242" s="822">
        <v>3138.7065139650017</v>
      </c>
      <c r="W242" s="822">
        <v>2162.2074083159782</v>
      </c>
      <c r="X242" s="822">
        <v>6151</v>
      </c>
      <c r="Y242" s="484" t="s">
        <v>850</v>
      </c>
      <c r="Z242" s="484" t="s">
        <v>850</v>
      </c>
      <c r="AA242" s="483" t="s">
        <v>1168</v>
      </c>
      <c r="AB242" s="483" t="s">
        <v>944</v>
      </c>
      <c r="AC242" s="483"/>
    </row>
    <row r="243" spans="1:29" ht="18.75" customHeight="1">
      <c r="A243" s="482">
        <v>236</v>
      </c>
      <c r="B243" s="482" t="s">
        <v>840</v>
      </c>
      <c r="C243" s="482" t="s">
        <v>1321</v>
      </c>
      <c r="D243" s="482" t="s">
        <v>1326</v>
      </c>
      <c r="E243" s="482" t="s">
        <v>1181</v>
      </c>
      <c r="F243" s="488" t="s">
        <v>982</v>
      </c>
      <c r="G243" s="488" t="s">
        <v>983</v>
      </c>
      <c r="H243" s="488" t="s">
        <v>823</v>
      </c>
      <c r="I243" s="487" t="s">
        <v>1327</v>
      </c>
      <c r="J243" s="487" t="s">
        <v>1183</v>
      </c>
      <c r="K243" s="486" t="s">
        <v>1324</v>
      </c>
      <c r="L243" s="482">
        <v>2016</v>
      </c>
      <c r="M243" s="826">
        <v>7.1428571428571425E-2</v>
      </c>
      <c r="N243" s="485">
        <v>39</v>
      </c>
      <c r="O243" s="485">
        <v>546</v>
      </c>
      <c r="P243" s="825">
        <v>1.8761726078799251E-2</v>
      </c>
      <c r="Q243" s="825">
        <v>3.2015065913370999E-2</v>
      </c>
      <c r="R243" s="825">
        <v>0.06</v>
      </c>
      <c r="S243" s="822" t="s">
        <v>1013</v>
      </c>
      <c r="T243" s="822" t="s">
        <v>1013</v>
      </c>
      <c r="U243" s="822" t="s">
        <v>1013</v>
      </c>
      <c r="V243" s="822" t="s">
        <v>1013</v>
      </c>
      <c r="W243" s="822" t="s">
        <v>1013</v>
      </c>
      <c r="X243" s="825">
        <v>8.1081081081081086E-2</v>
      </c>
      <c r="Y243" s="484">
        <v>51</v>
      </c>
      <c r="Z243" s="484">
        <v>629</v>
      </c>
      <c r="AA243" s="483" t="s">
        <v>1184</v>
      </c>
      <c r="AB243" s="483" t="s">
        <v>1185</v>
      </c>
      <c r="AC243" s="483"/>
    </row>
    <row r="244" spans="1:29" ht="18.75" customHeight="1">
      <c r="A244" s="482">
        <v>237</v>
      </c>
      <c r="B244" s="482" t="s">
        <v>840</v>
      </c>
      <c r="C244" s="482" t="s">
        <v>1321</v>
      </c>
      <c r="D244" s="482" t="s">
        <v>1326</v>
      </c>
      <c r="E244" s="482" t="s">
        <v>1186</v>
      </c>
      <c r="F244" s="488" t="s">
        <v>982</v>
      </c>
      <c r="G244" s="488" t="s">
        <v>983</v>
      </c>
      <c r="H244" s="488" t="s">
        <v>823</v>
      </c>
      <c r="I244" s="487" t="s">
        <v>1327</v>
      </c>
      <c r="J244" s="487" t="s">
        <v>1187</v>
      </c>
      <c r="K244" s="486" t="s">
        <v>1324</v>
      </c>
      <c r="L244" s="482">
        <v>2016</v>
      </c>
      <c r="M244" s="826">
        <v>0</v>
      </c>
      <c r="N244" s="485" t="s">
        <v>849</v>
      </c>
      <c r="O244" s="485" t="s">
        <v>849</v>
      </c>
      <c r="P244" s="825">
        <v>0</v>
      </c>
      <c r="Q244" s="825">
        <v>0</v>
      </c>
      <c r="R244" s="825">
        <v>0</v>
      </c>
      <c r="S244" s="822">
        <v>0</v>
      </c>
      <c r="T244" s="822">
        <v>0</v>
      </c>
      <c r="U244" s="822">
        <v>0</v>
      </c>
      <c r="V244" s="822">
        <v>0</v>
      </c>
      <c r="W244" s="822">
        <v>0</v>
      </c>
      <c r="X244" s="825" t="s">
        <v>850</v>
      </c>
      <c r="Y244" s="484" t="s">
        <v>850</v>
      </c>
      <c r="Z244" s="484" t="s">
        <v>850</v>
      </c>
      <c r="AA244" s="483" t="s">
        <v>1188</v>
      </c>
      <c r="AB244" s="483" t="s">
        <v>1189</v>
      </c>
      <c r="AC244" s="483"/>
    </row>
    <row r="245" spans="1:29" ht="18.75" customHeight="1">
      <c r="A245" s="482">
        <v>238</v>
      </c>
      <c r="B245" s="482" t="s">
        <v>840</v>
      </c>
      <c r="C245" s="482" t="s">
        <v>1321</v>
      </c>
      <c r="D245" s="482" t="s">
        <v>1326</v>
      </c>
      <c r="E245" s="482" t="s">
        <v>1190</v>
      </c>
      <c r="F245" s="488" t="s">
        <v>982</v>
      </c>
      <c r="G245" s="488" t="s">
        <v>983</v>
      </c>
      <c r="H245" s="488" t="s">
        <v>823</v>
      </c>
      <c r="I245" s="487" t="s">
        <v>1327</v>
      </c>
      <c r="J245" s="487" t="s">
        <v>1328</v>
      </c>
      <c r="K245" s="486" t="s">
        <v>1324</v>
      </c>
      <c r="L245" s="482">
        <v>2016</v>
      </c>
      <c r="M245" s="826">
        <v>0</v>
      </c>
      <c r="N245" s="485" t="s">
        <v>849</v>
      </c>
      <c r="O245" s="485" t="s">
        <v>849</v>
      </c>
      <c r="P245" s="825">
        <v>0</v>
      </c>
      <c r="Q245" s="825">
        <v>0</v>
      </c>
      <c r="R245" s="825">
        <v>0</v>
      </c>
      <c r="S245" s="822">
        <v>0.49279394107471564</v>
      </c>
      <c r="T245" s="822">
        <v>0.49279394107471564</v>
      </c>
      <c r="U245" s="822">
        <v>0.49279394107471564</v>
      </c>
      <c r="V245" s="822">
        <v>1.4783818232241468</v>
      </c>
      <c r="W245" s="822">
        <v>1.0184348604345417</v>
      </c>
      <c r="X245" s="825" t="s">
        <v>850</v>
      </c>
      <c r="Y245" s="484" t="s">
        <v>850</v>
      </c>
      <c r="Z245" s="484" t="s">
        <v>850</v>
      </c>
      <c r="AA245" s="483" t="s">
        <v>1192</v>
      </c>
      <c r="AB245" s="483" t="s">
        <v>1329</v>
      </c>
      <c r="AC245" s="483"/>
    </row>
    <row r="246" spans="1:29" ht="18.75" customHeight="1">
      <c r="A246" s="482">
        <v>239</v>
      </c>
      <c r="B246" s="482" t="s">
        <v>840</v>
      </c>
      <c r="C246" s="482" t="s">
        <v>1321</v>
      </c>
      <c r="D246" s="482" t="s">
        <v>1330</v>
      </c>
      <c r="E246" s="482" t="s">
        <v>1331</v>
      </c>
      <c r="F246" s="488" t="s">
        <v>982</v>
      </c>
      <c r="G246" s="488" t="s">
        <v>1332</v>
      </c>
      <c r="H246" s="488" t="s">
        <v>1010</v>
      </c>
      <c r="I246" s="487" t="s">
        <v>1333</v>
      </c>
      <c r="J246" s="487" t="s">
        <v>1334</v>
      </c>
      <c r="K246" s="486" t="s">
        <v>1324</v>
      </c>
      <c r="L246" s="482" t="s">
        <v>849</v>
      </c>
      <c r="M246" s="495" t="s">
        <v>849</v>
      </c>
      <c r="N246" s="495" t="s">
        <v>849</v>
      </c>
      <c r="O246" s="495" t="s">
        <v>849</v>
      </c>
      <c r="P246" s="485" t="s">
        <v>850</v>
      </c>
      <c r="Q246" s="485" t="s">
        <v>850</v>
      </c>
      <c r="R246" s="485" t="s">
        <v>850</v>
      </c>
      <c r="S246" s="485" t="s">
        <v>850</v>
      </c>
      <c r="T246" s="485" t="s">
        <v>850</v>
      </c>
      <c r="U246" s="485" t="s">
        <v>850</v>
      </c>
      <c r="V246" s="485" t="s">
        <v>850</v>
      </c>
      <c r="W246" s="485" t="s">
        <v>850</v>
      </c>
      <c r="X246" s="485" t="s">
        <v>850</v>
      </c>
      <c r="Y246" s="484" t="s">
        <v>850</v>
      </c>
      <c r="Z246" s="484" t="s">
        <v>850</v>
      </c>
      <c r="AA246" s="483" t="s">
        <v>1335</v>
      </c>
      <c r="AB246" s="483" t="s">
        <v>1336</v>
      </c>
      <c r="AC246" s="483"/>
    </row>
    <row r="247" spans="1:29" ht="18.75" customHeight="1">
      <c r="A247" s="482">
        <v>240</v>
      </c>
      <c r="B247" s="482" t="s">
        <v>840</v>
      </c>
      <c r="C247" s="482" t="s">
        <v>1321</v>
      </c>
      <c r="D247" s="482" t="s">
        <v>1330</v>
      </c>
      <c r="E247" s="482" t="s">
        <v>1337</v>
      </c>
      <c r="F247" s="488" t="s">
        <v>982</v>
      </c>
      <c r="G247" s="488" t="s">
        <v>1332</v>
      </c>
      <c r="H247" s="488" t="s">
        <v>1010</v>
      </c>
      <c r="I247" s="487" t="s">
        <v>1333</v>
      </c>
      <c r="J247" s="487" t="s">
        <v>1338</v>
      </c>
      <c r="K247" s="486" t="s">
        <v>1324</v>
      </c>
      <c r="L247" s="482" t="s">
        <v>849</v>
      </c>
      <c r="M247" s="495" t="s">
        <v>849</v>
      </c>
      <c r="N247" s="495" t="s">
        <v>849</v>
      </c>
      <c r="O247" s="495" t="s">
        <v>849</v>
      </c>
      <c r="P247" s="485" t="s">
        <v>850</v>
      </c>
      <c r="Q247" s="485" t="s">
        <v>850</v>
      </c>
      <c r="R247" s="485" t="s">
        <v>850</v>
      </c>
      <c r="S247" s="485" t="s">
        <v>850</v>
      </c>
      <c r="T247" s="485" t="s">
        <v>850</v>
      </c>
      <c r="U247" s="485" t="s">
        <v>850</v>
      </c>
      <c r="V247" s="485" t="s">
        <v>850</v>
      </c>
      <c r="W247" s="485" t="s">
        <v>850</v>
      </c>
      <c r="X247" s="485" t="s">
        <v>850</v>
      </c>
      <c r="Y247" s="484" t="s">
        <v>850</v>
      </c>
      <c r="Z247" s="484" t="s">
        <v>850</v>
      </c>
      <c r="AA247" s="483" t="s">
        <v>1339</v>
      </c>
      <c r="AB247" s="483" t="s">
        <v>1340</v>
      </c>
      <c r="AC247" s="483"/>
    </row>
    <row r="248" spans="1:29" ht="18.75" customHeight="1">
      <c r="A248" s="482">
        <v>241</v>
      </c>
      <c r="B248" s="482" t="s">
        <v>840</v>
      </c>
      <c r="C248" s="482" t="s">
        <v>1321</v>
      </c>
      <c r="D248" s="482" t="s">
        <v>1330</v>
      </c>
      <c r="E248" s="482" t="s">
        <v>1341</v>
      </c>
      <c r="F248" s="488" t="s">
        <v>982</v>
      </c>
      <c r="G248" s="488" t="s">
        <v>1332</v>
      </c>
      <c r="H248" s="488" t="s">
        <v>1010</v>
      </c>
      <c r="I248" s="487" t="s">
        <v>1333</v>
      </c>
      <c r="J248" s="487" t="s">
        <v>1342</v>
      </c>
      <c r="K248" s="486" t="s">
        <v>1324</v>
      </c>
      <c r="L248" s="482" t="s">
        <v>849</v>
      </c>
      <c r="M248" s="495" t="s">
        <v>849</v>
      </c>
      <c r="N248" s="495" t="s">
        <v>849</v>
      </c>
      <c r="O248" s="495" t="s">
        <v>849</v>
      </c>
      <c r="P248" s="485" t="s">
        <v>850</v>
      </c>
      <c r="Q248" s="485" t="s">
        <v>850</v>
      </c>
      <c r="R248" s="485" t="s">
        <v>850</v>
      </c>
      <c r="S248" s="485" t="s">
        <v>850</v>
      </c>
      <c r="T248" s="485" t="s">
        <v>850</v>
      </c>
      <c r="U248" s="485" t="s">
        <v>850</v>
      </c>
      <c r="V248" s="485" t="s">
        <v>850</v>
      </c>
      <c r="W248" s="485" t="s">
        <v>850</v>
      </c>
      <c r="X248" s="485" t="s">
        <v>850</v>
      </c>
      <c r="Y248" s="484" t="s">
        <v>850</v>
      </c>
      <c r="Z248" s="484" t="s">
        <v>850</v>
      </c>
      <c r="AA248" s="483" t="s">
        <v>1343</v>
      </c>
      <c r="AB248" s="483" t="s">
        <v>1344</v>
      </c>
      <c r="AC248" s="483"/>
    </row>
    <row r="249" spans="1:29" ht="18.75" customHeight="1">
      <c r="A249" s="482">
        <v>242</v>
      </c>
      <c r="B249" s="482" t="s">
        <v>840</v>
      </c>
      <c r="C249" s="482" t="s">
        <v>1321</v>
      </c>
      <c r="D249" s="482" t="s">
        <v>1345</v>
      </c>
      <c r="E249" s="482" t="s">
        <v>918</v>
      </c>
      <c r="F249" s="488" t="s">
        <v>1346</v>
      </c>
      <c r="G249" s="488" t="s">
        <v>920</v>
      </c>
      <c r="H249" s="488" t="s">
        <v>823</v>
      </c>
      <c r="I249" s="487" t="s">
        <v>1347</v>
      </c>
      <c r="J249" s="487" t="s">
        <v>919</v>
      </c>
      <c r="K249" s="486" t="s">
        <v>1324</v>
      </c>
      <c r="L249" s="482">
        <v>2016</v>
      </c>
      <c r="M249" s="821">
        <v>642.94933091567736</v>
      </c>
      <c r="N249" s="485">
        <v>3229320.4479800011</v>
      </c>
      <c r="O249" s="485">
        <v>5022.6670947473549</v>
      </c>
      <c r="P249" s="822">
        <v>2279.073617715474</v>
      </c>
      <c r="Q249" s="822">
        <v>219.63457345377984</v>
      </c>
      <c r="R249" s="822">
        <v>1087.7047566259882</v>
      </c>
      <c r="S249" s="822">
        <v>645.8541665847365</v>
      </c>
      <c r="T249" s="822">
        <v>645.8541665847365</v>
      </c>
      <c r="U249" s="822">
        <v>645.8541665847365</v>
      </c>
      <c r="V249" s="822">
        <v>1937.5624997542095</v>
      </c>
      <c r="W249" s="822">
        <v>1285.2497915036256</v>
      </c>
      <c r="X249" s="822">
        <v>384.1424812936512</v>
      </c>
      <c r="Y249" s="484">
        <v>2230308.6345206471</v>
      </c>
      <c r="Z249" s="484">
        <v>5805.9411367620278</v>
      </c>
      <c r="AA249" s="483" t="s">
        <v>999</v>
      </c>
      <c r="AB249" s="483" t="s">
        <v>1000</v>
      </c>
      <c r="AC249" s="483"/>
    </row>
    <row r="250" spans="1:29" ht="18.75" customHeight="1">
      <c r="A250" s="482">
        <v>243</v>
      </c>
      <c r="B250" s="482" t="s">
        <v>840</v>
      </c>
      <c r="C250" s="482" t="s">
        <v>1321</v>
      </c>
      <c r="D250" s="482" t="s">
        <v>1345</v>
      </c>
      <c r="E250" s="482" t="s">
        <v>918</v>
      </c>
      <c r="F250" s="488" t="s">
        <v>1348</v>
      </c>
      <c r="G250" s="488" t="s">
        <v>920</v>
      </c>
      <c r="H250" s="488" t="s">
        <v>823</v>
      </c>
      <c r="I250" s="487" t="s">
        <v>1347</v>
      </c>
      <c r="J250" s="487" t="s">
        <v>924</v>
      </c>
      <c r="K250" s="486" t="s">
        <v>1324</v>
      </c>
      <c r="L250" s="482">
        <v>2016</v>
      </c>
      <c r="M250" s="823">
        <v>0.12537634190243419</v>
      </c>
      <c r="N250" s="485">
        <v>3229320.4479800011</v>
      </c>
      <c r="O250" s="485">
        <v>25757016.02853436</v>
      </c>
      <c r="P250" s="824">
        <v>0.36832639654609944</v>
      </c>
      <c r="Q250" s="824">
        <v>3.6981760817995001E-2</v>
      </c>
      <c r="R250" s="824">
        <v>0.15133493978885609</v>
      </c>
      <c r="S250" s="822">
        <v>0.12339609867903148</v>
      </c>
      <c r="T250" s="822">
        <v>0.12339609867903148</v>
      </c>
      <c r="U250" s="822">
        <v>0.12339609867903148</v>
      </c>
      <c r="V250" s="822">
        <v>0.37018829603709447</v>
      </c>
      <c r="W250" s="822">
        <v>0.24555823637127264</v>
      </c>
      <c r="X250" s="824">
        <v>5.145679280638054E-2</v>
      </c>
      <c r="Y250" s="484">
        <v>2230308.6345206471</v>
      </c>
      <c r="Z250" s="484">
        <v>43343327.729591675</v>
      </c>
      <c r="AA250" s="483" t="s">
        <v>1002</v>
      </c>
      <c r="AB250" s="483" t="s">
        <v>1000</v>
      </c>
      <c r="AC250" s="483"/>
    </row>
    <row r="251" spans="1:29" ht="18.75" customHeight="1">
      <c r="A251" s="482">
        <v>244</v>
      </c>
      <c r="B251" s="482" t="s">
        <v>840</v>
      </c>
      <c r="C251" s="482" t="s">
        <v>1321</v>
      </c>
      <c r="D251" s="482" t="s">
        <v>1345</v>
      </c>
      <c r="E251" s="482" t="s">
        <v>918</v>
      </c>
      <c r="F251" s="488" t="s">
        <v>1349</v>
      </c>
      <c r="G251" s="488" t="s">
        <v>920</v>
      </c>
      <c r="H251" s="488" t="s">
        <v>823</v>
      </c>
      <c r="I251" s="487" t="s">
        <v>1347</v>
      </c>
      <c r="J251" s="487" t="s">
        <v>926</v>
      </c>
      <c r="K251" s="486" t="s">
        <v>1324</v>
      </c>
      <c r="L251" s="482">
        <v>2016</v>
      </c>
      <c r="M251" s="823">
        <v>0.93905945941463409</v>
      </c>
      <c r="N251" s="485">
        <v>292758.23391999915</v>
      </c>
      <c r="O251" s="485">
        <v>311756.86585649324</v>
      </c>
      <c r="P251" s="824">
        <v>2.8731189213291426</v>
      </c>
      <c r="Q251" s="824">
        <v>0.41831196269124932</v>
      </c>
      <c r="R251" s="824">
        <v>0.31540465908446702</v>
      </c>
      <c r="S251" s="822">
        <v>0.9242388365030243</v>
      </c>
      <c r="T251" s="822">
        <v>0.9242388365030243</v>
      </c>
      <c r="U251" s="822">
        <v>0.9242388365030243</v>
      </c>
      <c r="V251" s="822">
        <v>2.7727165095090731</v>
      </c>
      <c r="W251" s="822">
        <v>1.8392352846410183</v>
      </c>
      <c r="X251" s="824">
        <v>0.73082070892054685</v>
      </c>
      <c r="Y251" s="484">
        <v>895782.57583344774</v>
      </c>
      <c r="Z251" s="484">
        <v>1225721.3908956638</v>
      </c>
      <c r="AA251" s="483" t="s">
        <v>1225</v>
      </c>
      <c r="AB251" s="483" t="s">
        <v>1000</v>
      </c>
      <c r="AC251" s="483"/>
    </row>
    <row r="252" spans="1:29" ht="18.75" customHeight="1">
      <c r="A252" s="482">
        <v>245</v>
      </c>
      <c r="B252" s="482" t="s">
        <v>840</v>
      </c>
      <c r="C252" s="482" t="s">
        <v>1321</v>
      </c>
      <c r="D252" s="482" t="s">
        <v>1345</v>
      </c>
      <c r="E252" s="482" t="s">
        <v>918</v>
      </c>
      <c r="F252" s="488" t="s">
        <v>1346</v>
      </c>
      <c r="G252" s="488" t="s">
        <v>920</v>
      </c>
      <c r="H252" s="488" t="s">
        <v>823</v>
      </c>
      <c r="I252" s="487" t="s">
        <v>1347</v>
      </c>
      <c r="J252" s="487" t="s">
        <v>928</v>
      </c>
      <c r="K252" s="486" t="s">
        <v>1324</v>
      </c>
      <c r="L252" s="482">
        <v>2016</v>
      </c>
      <c r="M252" s="821">
        <v>762.10704985271639</v>
      </c>
      <c r="N252" s="485">
        <v>3827810.0019702204</v>
      </c>
      <c r="O252" s="485">
        <v>5022.6670947473549</v>
      </c>
      <c r="P252" s="822">
        <v>2496.4886004839304</v>
      </c>
      <c r="Q252" s="822">
        <v>587.01052905849212</v>
      </c>
      <c r="R252" s="822">
        <v>1168.1836618815444</v>
      </c>
      <c r="S252" s="822">
        <v>787.61683518185328</v>
      </c>
      <c r="T252" s="822">
        <v>787.61683518185328</v>
      </c>
      <c r="U252" s="822">
        <v>787.61683518185328</v>
      </c>
      <c r="V252" s="822">
        <v>2362.8505055455598</v>
      </c>
      <c r="W252" s="822">
        <v>1567.3575020118881</v>
      </c>
      <c r="X252" s="822">
        <v>634.57457503020896</v>
      </c>
      <c r="Y252" s="484">
        <v>3684302.629511172</v>
      </c>
      <c r="Z252" s="484">
        <v>5805.9411367620278</v>
      </c>
      <c r="AA252" s="483" t="s">
        <v>1003</v>
      </c>
      <c r="AB252" s="483" t="s">
        <v>1000</v>
      </c>
      <c r="AC252" s="483"/>
    </row>
    <row r="253" spans="1:29" ht="18.75" customHeight="1">
      <c r="A253" s="482">
        <v>246</v>
      </c>
      <c r="B253" s="482" t="s">
        <v>840</v>
      </c>
      <c r="C253" s="482" t="s">
        <v>1321</v>
      </c>
      <c r="D253" s="482" t="s">
        <v>1345</v>
      </c>
      <c r="E253" s="482" t="s">
        <v>918</v>
      </c>
      <c r="F253" s="488" t="s">
        <v>1348</v>
      </c>
      <c r="G253" s="488" t="s">
        <v>920</v>
      </c>
      <c r="H253" s="488" t="s">
        <v>823</v>
      </c>
      <c r="I253" s="487" t="s">
        <v>1347</v>
      </c>
      <c r="J253" s="487" t="s">
        <v>930</v>
      </c>
      <c r="K253" s="486" t="s">
        <v>1324</v>
      </c>
      <c r="L253" s="482">
        <v>2016</v>
      </c>
      <c r="M253" s="823">
        <v>0.14861232363755425</v>
      </c>
      <c r="N253" s="485">
        <v>3827810.0019702204</v>
      </c>
      <c r="O253" s="485">
        <v>25757016.02853436</v>
      </c>
      <c r="P253" s="824">
        <v>0.40346333838763115</v>
      </c>
      <c r="Q253" s="824">
        <v>9.8840007936429303E-2</v>
      </c>
      <c r="R253" s="824">
        <v>0.16253216054837744</v>
      </c>
      <c r="S253" s="822">
        <v>0.15048109889775743</v>
      </c>
      <c r="T253" s="822">
        <v>0.15048109889775743</v>
      </c>
      <c r="U253" s="822">
        <v>0.15048109889775743</v>
      </c>
      <c r="V253" s="822">
        <v>0.45144329669327232</v>
      </c>
      <c r="W253" s="822">
        <v>0.29945738680653727</v>
      </c>
      <c r="X253" s="824">
        <v>8.5002763343336882E-2</v>
      </c>
      <c r="Y253" s="484">
        <v>3684302.629511172</v>
      </c>
      <c r="Z253" s="484">
        <v>43343327.729591675</v>
      </c>
      <c r="AA253" s="483" t="s">
        <v>1227</v>
      </c>
      <c r="AB253" s="483" t="s">
        <v>1000</v>
      </c>
      <c r="AC253" s="483"/>
    </row>
    <row r="254" spans="1:29" ht="18.75" customHeight="1">
      <c r="A254" s="482">
        <v>247</v>
      </c>
      <c r="B254" s="482" t="s">
        <v>840</v>
      </c>
      <c r="C254" s="482" t="s">
        <v>1321</v>
      </c>
      <c r="D254" s="482" t="s">
        <v>1345</v>
      </c>
      <c r="E254" s="482" t="s">
        <v>918</v>
      </c>
      <c r="F254" s="488" t="s">
        <v>1349</v>
      </c>
      <c r="G254" s="488" t="s">
        <v>920</v>
      </c>
      <c r="H254" s="488" t="s">
        <v>823</v>
      </c>
      <c r="I254" s="487" t="s">
        <v>1347</v>
      </c>
      <c r="J254" s="487" t="s">
        <v>932</v>
      </c>
      <c r="K254" s="486" t="s">
        <v>1324</v>
      </c>
      <c r="L254" s="482">
        <v>2016</v>
      </c>
      <c r="M254" s="823">
        <v>1.1130952313637799</v>
      </c>
      <c r="N254" s="485">
        <v>347015.08072978019</v>
      </c>
      <c r="O254" s="485">
        <v>311756.86585649324</v>
      </c>
      <c r="P254" s="824">
        <v>3.1472035739340263</v>
      </c>
      <c r="Q254" s="824">
        <v>1.0248836267359509</v>
      </c>
      <c r="R254" s="824">
        <v>0.3387413426109398</v>
      </c>
      <c r="S254" s="822">
        <v>1.1271059397325469</v>
      </c>
      <c r="T254" s="822">
        <v>1.1271059397325469</v>
      </c>
      <c r="U254" s="822">
        <v>1.1271059397325469</v>
      </c>
      <c r="V254" s="822">
        <v>3.3813178191976405</v>
      </c>
      <c r="W254" s="822">
        <v>2.2429408200677683</v>
      </c>
      <c r="X254" s="824">
        <v>1.2072610121764127</v>
      </c>
      <c r="Y254" s="484">
        <v>1479765.6470189795</v>
      </c>
      <c r="Z254" s="484">
        <v>1225721.3908956638</v>
      </c>
      <c r="AA254" s="483" t="s">
        <v>1227</v>
      </c>
      <c r="AB254" s="483" t="s">
        <v>1000</v>
      </c>
      <c r="AC254" s="483"/>
    </row>
    <row r="255" spans="1:29" ht="18.75" customHeight="1">
      <c r="A255" s="482">
        <v>248</v>
      </c>
      <c r="B255" s="482" t="s">
        <v>840</v>
      </c>
      <c r="C255" s="482" t="s">
        <v>1321</v>
      </c>
      <c r="D255" s="482" t="s">
        <v>1350</v>
      </c>
      <c r="E255" s="482" t="s">
        <v>1151</v>
      </c>
      <c r="F255" s="488" t="s">
        <v>1154</v>
      </c>
      <c r="G255" s="488" t="s">
        <v>1152</v>
      </c>
      <c r="H255" s="488" t="s">
        <v>823</v>
      </c>
      <c r="I255" s="487" t="s">
        <v>1351</v>
      </c>
      <c r="J255" s="487" t="s">
        <v>1154</v>
      </c>
      <c r="K255" s="486" t="s">
        <v>1324</v>
      </c>
      <c r="L255" s="482">
        <v>2016</v>
      </c>
      <c r="M255" s="826">
        <v>9.6619766678112263E-4</v>
      </c>
      <c r="N255" s="485">
        <v>646.382896032644</v>
      </c>
      <c r="O255" s="485">
        <v>668996.54</v>
      </c>
      <c r="P255" s="825">
        <v>7.3983662364915303E-5</v>
      </c>
      <c r="Q255" s="825">
        <v>5.10399338113581E-4</v>
      </c>
      <c r="R255" s="825">
        <v>3.805093740521333E-4</v>
      </c>
      <c r="S255" s="822">
        <v>9.9858476131225223E-4</v>
      </c>
      <c r="T255" s="822">
        <v>9.9858476131225223E-4</v>
      </c>
      <c r="U255" s="822">
        <v>9.9858476131225223E-4</v>
      </c>
      <c r="V255" s="822">
        <v>2.9957542839367567E-3</v>
      </c>
      <c r="W255" s="822">
        <v>2.0637297808515686E-3</v>
      </c>
      <c r="X255" s="825">
        <v>2.8264866281909121E-3</v>
      </c>
      <c r="Y255" s="484">
        <v>1372.1801163610985</v>
      </c>
      <c r="Z255" s="484">
        <v>485472</v>
      </c>
      <c r="AA255" s="494" t="s">
        <v>1352</v>
      </c>
      <c r="AB255" s="483" t="s">
        <v>1353</v>
      </c>
      <c r="AC255" s="483"/>
    </row>
    <row r="256" spans="1:29" ht="18.75" customHeight="1">
      <c r="A256" s="482">
        <v>249</v>
      </c>
      <c r="B256" s="482" t="s">
        <v>840</v>
      </c>
      <c r="C256" s="482" t="s">
        <v>1321</v>
      </c>
      <c r="D256" s="482" t="s">
        <v>1350</v>
      </c>
      <c r="E256" s="482" t="s">
        <v>1151</v>
      </c>
      <c r="F256" s="488" t="s">
        <v>1156</v>
      </c>
      <c r="G256" s="488" t="s">
        <v>1152</v>
      </c>
      <c r="H256" s="488" t="s">
        <v>823</v>
      </c>
      <c r="I256" s="487" t="s">
        <v>1351</v>
      </c>
      <c r="J256" s="487" t="s">
        <v>1156</v>
      </c>
      <c r="K256" s="486" t="s">
        <v>1324</v>
      </c>
      <c r="L256" s="482">
        <v>2016</v>
      </c>
      <c r="M256" s="826">
        <v>6.2802850716355116E-4</v>
      </c>
      <c r="N256" s="485">
        <v>420.14889831378099</v>
      </c>
      <c r="O256" s="485">
        <v>668996.54</v>
      </c>
      <c r="P256" s="825">
        <v>5.5459444444939428E-5</v>
      </c>
      <c r="Q256" s="825">
        <v>3.5903408442972476E-4</v>
      </c>
      <c r="R256" s="825">
        <v>2.6989243085730668E-4</v>
      </c>
      <c r="S256" s="822">
        <v>5.9915088059546754E-4</v>
      </c>
      <c r="T256" s="822">
        <v>5.9915088059546754E-4</v>
      </c>
      <c r="U256" s="822">
        <v>5.9915088059546754E-4</v>
      </c>
      <c r="V256" s="822">
        <v>1.7974526417864026E-3</v>
      </c>
      <c r="W256" s="822">
        <v>1.2382379177140938E-3</v>
      </c>
      <c r="X256" s="825">
        <v>2.0344746112401454E-3</v>
      </c>
      <c r="Y256" s="484">
        <v>987.68045846797577</v>
      </c>
      <c r="Z256" s="484">
        <v>485472</v>
      </c>
      <c r="AA256" s="494" t="s">
        <v>1352</v>
      </c>
      <c r="AB256" s="483" t="s">
        <v>1353</v>
      </c>
      <c r="AC256" s="483"/>
    </row>
    <row r="257" spans="1:29" ht="18.75" customHeight="1">
      <c r="A257" s="482">
        <v>250</v>
      </c>
      <c r="B257" s="482" t="s">
        <v>840</v>
      </c>
      <c r="C257" s="482" t="s">
        <v>1321</v>
      </c>
      <c r="D257" s="482" t="s">
        <v>1350</v>
      </c>
      <c r="E257" s="482" t="s">
        <v>1151</v>
      </c>
      <c r="F257" s="488" t="s">
        <v>1157</v>
      </c>
      <c r="G257" s="488" t="s">
        <v>1152</v>
      </c>
      <c r="H257" s="488" t="s">
        <v>823</v>
      </c>
      <c r="I257" s="487" t="s">
        <v>1351</v>
      </c>
      <c r="J257" s="487" t="s">
        <v>1157</v>
      </c>
      <c r="K257" s="486" t="s">
        <v>1324</v>
      </c>
      <c r="L257" s="482">
        <v>2016</v>
      </c>
      <c r="M257" s="826">
        <v>7.2796534293688669E-4</v>
      </c>
      <c r="N257" s="485">
        <v>3264127.5240094699</v>
      </c>
      <c r="O257" s="485">
        <v>4483905114</v>
      </c>
      <c r="P257" s="825">
        <v>9.7088945714961247E-5</v>
      </c>
      <c r="Q257" s="825">
        <v>8.1704607597687267E-4</v>
      </c>
      <c r="R257" s="825">
        <v>1.3776113514909569E-3</v>
      </c>
      <c r="S257" s="822">
        <v>7.765318394133612E-4</v>
      </c>
      <c r="T257" s="822">
        <v>7.765318394133612E-4</v>
      </c>
      <c r="U257" s="822">
        <v>7.765318394133612E-4</v>
      </c>
      <c r="V257" s="822">
        <v>2.3295955182400835E-3</v>
      </c>
      <c r="W257" s="822">
        <v>1.6048230905014698E-3</v>
      </c>
      <c r="X257" s="825">
        <v>3.9128989842017684E-3</v>
      </c>
      <c r="Y257" s="484">
        <v>9817484.3249429446</v>
      </c>
      <c r="Z257" s="484">
        <v>2509005309</v>
      </c>
      <c r="AA257" s="494" t="s">
        <v>1352</v>
      </c>
      <c r="AB257" s="483" t="s">
        <v>1353</v>
      </c>
      <c r="AC257" s="483"/>
    </row>
    <row r="258" spans="1:29" ht="18.75" customHeight="1">
      <c r="A258" s="482">
        <v>251</v>
      </c>
      <c r="B258" s="482" t="s">
        <v>840</v>
      </c>
      <c r="C258" s="482" t="s">
        <v>1321</v>
      </c>
      <c r="D258" s="482" t="s">
        <v>1350</v>
      </c>
      <c r="E258" s="482" t="s">
        <v>1151</v>
      </c>
      <c r="F258" s="488" t="s">
        <v>1158</v>
      </c>
      <c r="G258" s="488" t="s">
        <v>1152</v>
      </c>
      <c r="H258" s="488" t="s">
        <v>823</v>
      </c>
      <c r="I258" s="487" t="s">
        <v>1351</v>
      </c>
      <c r="J258" s="487" t="s">
        <v>1158</v>
      </c>
      <c r="K258" s="486" t="s">
        <v>1324</v>
      </c>
      <c r="L258" s="482">
        <v>2016</v>
      </c>
      <c r="M258" s="826">
        <v>4.7317749080739801E-4</v>
      </c>
      <c r="N258" s="485">
        <v>2121682.97086098</v>
      </c>
      <c r="O258" s="485">
        <v>4483905114</v>
      </c>
      <c r="P258" s="825">
        <v>6.9685030868200473E-5</v>
      </c>
      <c r="Q258" s="825">
        <v>5.5436118994737105E-4</v>
      </c>
      <c r="R258" s="825">
        <v>1.3077833140471415E-3</v>
      </c>
      <c r="S258" s="822">
        <v>4.6591912216197826E-4</v>
      </c>
      <c r="T258" s="822">
        <v>4.6591912216197826E-4</v>
      </c>
      <c r="U258" s="822">
        <v>4.6591912216197826E-4</v>
      </c>
      <c r="V258" s="822">
        <v>1.3977573664859348E-3</v>
      </c>
      <c r="W258" s="822">
        <v>9.628938925628455E-4</v>
      </c>
      <c r="X258" s="825">
        <v>2.8398046022403826E-3</v>
      </c>
      <c r="Y258" s="484">
        <v>7125084.8235437535</v>
      </c>
      <c r="Z258" s="484">
        <v>2509005309</v>
      </c>
      <c r="AA258" s="494" t="s">
        <v>1352</v>
      </c>
      <c r="AB258" s="483" t="s">
        <v>1353</v>
      </c>
      <c r="AC258" s="483"/>
    </row>
    <row r="259" spans="1:29" ht="18.75" customHeight="1">
      <c r="A259" s="482">
        <v>252</v>
      </c>
      <c r="B259" s="482" t="s">
        <v>840</v>
      </c>
      <c r="C259" s="482" t="s">
        <v>1321</v>
      </c>
      <c r="D259" s="482" t="s">
        <v>1350</v>
      </c>
      <c r="E259" s="482" t="s">
        <v>1151</v>
      </c>
      <c r="F259" s="488" t="s">
        <v>1159</v>
      </c>
      <c r="G259" s="488" t="s">
        <v>1152</v>
      </c>
      <c r="H259" s="488" t="s">
        <v>823</v>
      </c>
      <c r="I259" s="487" t="s">
        <v>1351</v>
      </c>
      <c r="J259" s="487" t="s">
        <v>1159</v>
      </c>
      <c r="K259" s="486" t="s">
        <v>1324</v>
      </c>
      <c r="L259" s="482">
        <v>2016</v>
      </c>
      <c r="M259" s="826">
        <v>1.7724245040813888E-4</v>
      </c>
      <c r="N259" s="485">
        <v>48436.624184992601</v>
      </c>
      <c r="O259" s="485">
        <v>273278913</v>
      </c>
      <c r="P259" s="825">
        <v>-6.2256861275032305E-6</v>
      </c>
      <c r="Q259" s="825">
        <v>-1.7515103085964824E-5</v>
      </c>
      <c r="R259" s="825">
        <v>1.1987473801171199E-4</v>
      </c>
      <c r="S259" s="822">
        <v>1.8314022057511656E-4</v>
      </c>
      <c r="T259" s="822">
        <v>1.8314022057511656E-4</v>
      </c>
      <c r="U259" s="822">
        <v>1.8314022057511656E-4</v>
      </c>
      <c r="V259" s="822">
        <v>5.4942066172534965E-4</v>
      </c>
      <c r="W259" s="822">
        <v>3.7848757753515294E-4</v>
      </c>
      <c r="X259" s="825">
        <v>8.3530389254277246E-4</v>
      </c>
      <c r="Y259" s="484">
        <v>292276.78967055894</v>
      </c>
      <c r="Z259" s="484">
        <v>349904738</v>
      </c>
      <c r="AA259" s="494" t="s">
        <v>1352</v>
      </c>
      <c r="AB259" s="483" t="s">
        <v>1353</v>
      </c>
      <c r="AC259" s="483"/>
    </row>
    <row r="260" spans="1:29" ht="18.75" customHeight="1">
      <c r="A260" s="482">
        <v>253</v>
      </c>
      <c r="B260" s="482" t="s">
        <v>840</v>
      </c>
      <c r="C260" s="482" t="s">
        <v>1321</v>
      </c>
      <c r="D260" s="482" t="s">
        <v>1350</v>
      </c>
      <c r="E260" s="482" t="s">
        <v>1151</v>
      </c>
      <c r="F260" s="488" t="s">
        <v>1160</v>
      </c>
      <c r="G260" s="488" t="s">
        <v>1152</v>
      </c>
      <c r="H260" s="488" t="s">
        <v>823</v>
      </c>
      <c r="I260" s="487" t="s">
        <v>1351</v>
      </c>
      <c r="J260" s="487" t="s">
        <v>1160</v>
      </c>
      <c r="K260" s="486" t="s">
        <v>1324</v>
      </c>
      <c r="L260" s="482">
        <v>2016</v>
      </c>
      <c r="M260" s="826">
        <v>1.1520759712313551E-4</v>
      </c>
      <c r="N260" s="485">
        <v>31483.806911152398</v>
      </c>
      <c r="O260" s="485">
        <v>273278913</v>
      </c>
      <c r="P260" s="825">
        <v>-4.6690991067663614E-6</v>
      </c>
      <c r="Q260" s="825">
        <v>-1.4034961100658147E-5</v>
      </c>
      <c r="R260" s="825">
        <v>1.4406559033403328E-4</v>
      </c>
      <c r="S260" s="822">
        <v>1.0988413671147334E-4</v>
      </c>
      <c r="T260" s="822">
        <v>1.0988413671147334E-4</v>
      </c>
      <c r="U260" s="822">
        <v>1.0988413671147334E-4</v>
      </c>
      <c r="V260" s="822">
        <v>3.2965241013442002E-4</v>
      </c>
      <c r="W260" s="822">
        <v>2.270925555449394E-4</v>
      </c>
      <c r="X260" s="825">
        <v>6.0047091215010217E-4</v>
      </c>
      <c r="Y260" s="484">
        <v>210107.61719250251</v>
      </c>
      <c r="Z260" s="484">
        <v>349904738</v>
      </c>
      <c r="AA260" s="494" t="s">
        <v>1352</v>
      </c>
      <c r="AB260" s="483" t="s">
        <v>1353</v>
      </c>
      <c r="AC260" s="483"/>
    </row>
    <row r="261" spans="1:29" ht="18.75" customHeight="1">
      <c r="A261" s="482">
        <v>254</v>
      </c>
      <c r="B261" s="482" t="s">
        <v>840</v>
      </c>
      <c r="C261" s="482" t="s">
        <v>1321</v>
      </c>
      <c r="D261" s="482" t="s">
        <v>1350</v>
      </c>
      <c r="E261" s="482" t="s">
        <v>1151</v>
      </c>
      <c r="F261" s="488" t="s">
        <v>1161</v>
      </c>
      <c r="G261" s="488" t="s">
        <v>1152</v>
      </c>
      <c r="H261" s="488" t="s">
        <v>823</v>
      </c>
      <c r="I261" s="487" t="s">
        <v>1351</v>
      </c>
      <c r="J261" s="487" t="s">
        <v>1161</v>
      </c>
      <c r="K261" s="486" t="s">
        <v>1324</v>
      </c>
      <c r="L261" s="482">
        <v>2016</v>
      </c>
      <c r="M261" s="826">
        <v>1.1550403315204979E-2</v>
      </c>
      <c r="N261" s="485">
        <v>7727.1798534766604</v>
      </c>
      <c r="O261" s="485">
        <v>668996.54</v>
      </c>
      <c r="P261" s="825">
        <v>7.6265768169656435E-4</v>
      </c>
      <c r="Q261" s="825">
        <v>3.1718293652414878E-3</v>
      </c>
      <c r="R261" s="825">
        <v>2.5729118499737305E-3</v>
      </c>
      <c r="S261" s="822">
        <v>1.1937583092195435E-2</v>
      </c>
      <c r="T261" s="822">
        <v>1.1937583092195435E-2</v>
      </c>
      <c r="U261" s="822">
        <v>1.1937583092195435E-2</v>
      </c>
      <c r="V261" s="822">
        <v>3.5812749276586307E-2</v>
      </c>
      <c r="W261" s="822">
        <v>2.4670860895553304E-2</v>
      </c>
      <c r="X261" s="825">
        <v>1.8032583879206077E-2</v>
      </c>
      <c r="Y261" s="484">
        <v>8754.3145610059328</v>
      </c>
      <c r="Z261" s="484">
        <v>485472</v>
      </c>
      <c r="AA261" s="494" t="s">
        <v>1352</v>
      </c>
      <c r="AB261" s="483" t="s">
        <v>1353</v>
      </c>
      <c r="AC261" s="483"/>
    </row>
    <row r="262" spans="1:29" ht="18.75" customHeight="1">
      <c r="A262" s="482">
        <v>255</v>
      </c>
      <c r="B262" s="482" t="s">
        <v>840</v>
      </c>
      <c r="C262" s="482" t="s">
        <v>1321</v>
      </c>
      <c r="D262" s="482" t="s">
        <v>1350</v>
      </c>
      <c r="E262" s="482" t="s">
        <v>1151</v>
      </c>
      <c r="F262" s="488" t="s">
        <v>1162</v>
      </c>
      <c r="G262" s="488" t="s">
        <v>1152</v>
      </c>
      <c r="H262" s="488" t="s">
        <v>823</v>
      </c>
      <c r="I262" s="487" t="s">
        <v>1351</v>
      </c>
      <c r="J262" s="487" t="s">
        <v>1162</v>
      </c>
      <c r="K262" s="486" t="s">
        <v>1324</v>
      </c>
      <c r="L262" s="482">
        <v>2016</v>
      </c>
      <c r="M262" s="826">
        <v>7.507762438872031E-3</v>
      </c>
      <c r="N262" s="485">
        <v>5022.6670947473503</v>
      </c>
      <c r="O262" s="485">
        <v>668996.54</v>
      </c>
      <c r="P262" s="825">
        <v>5.7185174523948336E-4</v>
      </c>
      <c r="Q262" s="825">
        <v>2.2651578550662342E-3</v>
      </c>
      <c r="R262" s="825">
        <v>1.8656994718085945E-3</v>
      </c>
      <c r="S262" s="822">
        <v>7.1625501399314312E-3</v>
      </c>
      <c r="T262" s="822">
        <v>7.1625501399314312E-3</v>
      </c>
      <c r="U262" s="822">
        <v>7.1625501399314312E-3</v>
      </c>
      <c r="V262" s="822">
        <v>2.1487650419794294E-2</v>
      </c>
      <c r="W262" s="822">
        <v>1.4802517125531163E-2</v>
      </c>
      <c r="X262" s="825">
        <v>1.1959373839813683E-2</v>
      </c>
      <c r="Y262" s="484">
        <v>5805.9411367620278</v>
      </c>
      <c r="Z262" s="484">
        <v>485472</v>
      </c>
      <c r="AA262" s="494" t="s">
        <v>1352</v>
      </c>
      <c r="AB262" s="483" t="s">
        <v>1353</v>
      </c>
      <c r="AC262" s="483"/>
    </row>
    <row r="263" spans="1:29" ht="18.75" customHeight="1">
      <c r="A263" s="482">
        <v>256</v>
      </c>
      <c r="B263" s="482" t="s">
        <v>840</v>
      </c>
      <c r="C263" s="482" t="s">
        <v>1321</v>
      </c>
      <c r="D263" s="482" t="s">
        <v>1350</v>
      </c>
      <c r="E263" s="482" t="s">
        <v>1151</v>
      </c>
      <c r="F263" s="488" t="s">
        <v>1163</v>
      </c>
      <c r="G263" s="488" t="s">
        <v>1152</v>
      </c>
      <c r="H263" s="488" t="s">
        <v>823</v>
      </c>
      <c r="I263" s="487" t="s">
        <v>1351</v>
      </c>
      <c r="J263" s="487" t="s">
        <v>1163</v>
      </c>
      <c r="K263" s="486" t="s">
        <v>1324</v>
      </c>
      <c r="L263" s="482">
        <v>2016</v>
      </c>
      <c r="M263" s="826">
        <v>8.8374254135781868E-3</v>
      </c>
      <c r="N263" s="485">
        <v>39626177.006536797</v>
      </c>
      <c r="O263" s="485">
        <v>4483905114</v>
      </c>
      <c r="P263" s="825">
        <v>1.0579830304444659E-3</v>
      </c>
      <c r="Q263" s="825">
        <v>6.5869909261697729E-3</v>
      </c>
      <c r="R263" s="825">
        <v>3.9618876796045262E-3</v>
      </c>
      <c r="S263" s="822">
        <v>9.4247757831018922E-3</v>
      </c>
      <c r="T263" s="822">
        <v>9.4247757831018922E-3</v>
      </c>
      <c r="U263" s="822">
        <v>9.4247757831018922E-3</v>
      </c>
      <c r="V263" s="822">
        <v>2.8274327349305677E-2</v>
      </c>
      <c r="W263" s="822">
        <v>1.9477756135469471E-2</v>
      </c>
      <c r="X263" s="825">
        <v>2.6031304770984739E-2</v>
      </c>
      <c r="Y263" s="484">
        <v>65312681.870597742</v>
      </c>
      <c r="Z263" s="484">
        <v>5018010618</v>
      </c>
      <c r="AA263" s="494" t="s">
        <v>1352</v>
      </c>
      <c r="AB263" s="483" t="s">
        <v>1353</v>
      </c>
      <c r="AC263" s="483"/>
    </row>
    <row r="264" spans="1:29" ht="18.75" customHeight="1">
      <c r="A264" s="482">
        <v>257</v>
      </c>
      <c r="B264" s="482" t="s">
        <v>840</v>
      </c>
      <c r="C264" s="482" t="s">
        <v>1321</v>
      </c>
      <c r="D264" s="482" t="s">
        <v>1350</v>
      </c>
      <c r="E264" s="482" t="s">
        <v>1151</v>
      </c>
      <c r="F264" s="488" t="s">
        <v>1164</v>
      </c>
      <c r="G264" s="488" t="s">
        <v>1152</v>
      </c>
      <c r="H264" s="488" t="s">
        <v>823</v>
      </c>
      <c r="I264" s="487" t="s">
        <v>1351</v>
      </c>
      <c r="J264" s="487" t="s">
        <v>1164</v>
      </c>
      <c r="K264" s="486" t="s">
        <v>1324</v>
      </c>
      <c r="L264" s="482">
        <v>2016</v>
      </c>
      <c r="M264" s="826">
        <v>5.7443267361108573E-3</v>
      </c>
      <c r="N264" s="485">
        <v>25757016.028534401</v>
      </c>
      <c r="O264" s="485">
        <v>4483905114</v>
      </c>
      <c r="P264" s="825">
        <v>7.5603050130675499E-4</v>
      </c>
      <c r="Q264" s="825">
        <v>4.4611581958437906E-3</v>
      </c>
      <c r="R264" s="825">
        <v>3.1586674313852704E-3</v>
      </c>
      <c r="S264" s="822">
        <v>5.6548656945652927E-3</v>
      </c>
      <c r="T264" s="822">
        <v>5.6548656945652927E-3</v>
      </c>
      <c r="U264" s="822">
        <v>5.6548656945652927E-3</v>
      </c>
      <c r="V264" s="822">
        <v>1.6964597083695878E-2</v>
      </c>
      <c r="W264" s="822">
        <v>1.1686654145667561E-2</v>
      </c>
      <c r="X264" s="825">
        <v>1.7275104031910869E-2</v>
      </c>
      <c r="Y264" s="484">
        <v>43343327.729591675</v>
      </c>
      <c r="Z264" s="484">
        <v>43343327.729591675</v>
      </c>
      <c r="AA264" s="494" t="s">
        <v>1352</v>
      </c>
      <c r="AB264" s="483" t="s">
        <v>1353</v>
      </c>
      <c r="AC264" s="483"/>
    </row>
    <row r="265" spans="1:29" ht="18.75" customHeight="1">
      <c r="A265" s="482">
        <v>258</v>
      </c>
      <c r="B265" s="482" t="s">
        <v>840</v>
      </c>
      <c r="C265" s="482" t="s">
        <v>1321</v>
      </c>
      <c r="D265" s="482" t="s">
        <v>1350</v>
      </c>
      <c r="E265" s="482" t="s">
        <v>1151</v>
      </c>
      <c r="F265" s="488" t="s">
        <v>1165</v>
      </c>
      <c r="G265" s="488" t="s">
        <v>1152</v>
      </c>
      <c r="H265" s="488" t="s">
        <v>823</v>
      </c>
      <c r="I265" s="487" t="s">
        <v>1351</v>
      </c>
      <c r="J265" s="487" t="s">
        <v>1165</v>
      </c>
      <c r="K265" s="486" t="s">
        <v>1324</v>
      </c>
      <c r="L265" s="482">
        <v>2016</v>
      </c>
      <c r="M265" s="826">
        <v>1.7550784437187291E-3</v>
      </c>
      <c r="N265" s="485">
        <v>479625.92932918598</v>
      </c>
      <c r="O265" s="485">
        <v>273278913</v>
      </c>
      <c r="P265" s="825">
        <v>-6.4681448583369343E-5</v>
      </c>
      <c r="Q265" s="825">
        <v>-8.5034986260506396E-5</v>
      </c>
      <c r="R265" s="825">
        <v>-1.4754860482261783E-4</v>
      </c>
      <c r="S265" s="822">
        <v>1.8134595655180871E-3</v>
      </c>
      <c r="T265" s="822">
        <v>1.8134595655180871E-3</v>
      </c>
      <c r="U265" s="822">
        <v>1.8134595655180871E-3</v>
      </c>
      <c r="V265" s="822">
        <v>5.4403786965542614E-3</v>
      </c>
      <c r="W265" s="822">
        <v>3.747794535550263E-3</v>
      </c>
      <c r="X265" s="825">
        <v>5.3057670671898876E-3</v>
      </c>
      <c r="Y265" s="484">
        <v>1856513.035534106</v>
      </c>
      <c r="Z265" s="484">
        <v>349904738</v>
      </c>
      <c r="AA265" s="494" t="s">
        <v>1352</v>
      </c>
      <c r="AB265" s="483" t="s">
        <v>1353</v>
      </c>
      <c r="AC265" s="483"/>
    </row>
    <row r="266" spans="1:29" ht="18.75" customHeight="1">
      <c r="A266" s="482">
        <v>259</v>
      </c>
      <c r="B266" s="482" t="s">
        <v>840</v>
      </c>
      <c r="C266" s="482" t="s">
        <v>1321</v>
      </c>
      <c r="D266" s="482" t="s">
        <v>1350</v>
      </c>
      <c r="E266" s="482" t="s">
        <v>1151</v>
      </c>
      <c r="F266" s="488" t="s">
        <v>1166</v>
      </c>
      <c r="G266" s="488" t="s">
        <v>1152</v>
      </c>
      <c r="H266" s="488" t="s">
        <v>823</v>
      </c>
      <c r="I266" s="487" t="s">
        <v>1351</v>
      </c>
      <c r="J266" s="487" t="s">
        <v>1166</v>
      </c>
      <c r="K266" s="486" t="s">
        <v>1324</v>
      </c>
      <c r="L266" s="482">
        <v>2016</v>
      </c>
      <c r="M266" s="826">
        <v>1.1408010315691391E-3</v>
      </c>
      <c r="N266" s="485">
        <v>311756.86585649301</v>
      </c>
      <c r="O266" s="485">
        <v>273278913</v>
      </c>
      <c r="P266" s="825">
        <v>-4.851025861823749E-5</v>
      </c>
      <c r="Q266" s="825">
        <v>-7.4559846621453352E-5</v>
      </c>
      <c r="R266" s="825">
        <v>-5.1931179568728174E-5</v>
      </c>
      <c r="S266" s="822">
        <v>1.0880757825470985E-3</v>
      </c>
      <c r="T266" s="822">
        <v>1.0880757825470985E-3</v>
      </c>
      <c r="U266" s="822">
        <v>1.0880757825470985E-3</v>
      </c>
      <c r="V266" s="822">
        <v>3.2642273476412957E-3</v>
      </c>
      <c r="W266" s="822">
        <v>2.2486768106845445E-3</v>
      </c>
      <c r="X266" s="825">
        <v>3.5030145573383569E-3</v>
      </c>
      <c r="Y266" s="484">
        <v>1225721.3908956638</v>
      </c>
      <c r="Z266" s="484">
        <v>349904738</v>
      </c>
      <c r="AA266" s="494" t="s">
        <v>1352</v>
      </c>
      <c r="AB266" s="483" t="s">
        <v>1353</v>
      </c>
      <c r="AC266" s="483"/>
    </row>
    <row r="267" spans="1:29" ht="18.75" customHeight="1">
      <c r="A267" s="482">
        <v>260</v>
      </c>
      <c r="B267" s="482" t="s">
        <v>840</v>
      </c>
      <c r="C267" s="482" t="s">
        <v>1354</v>
      </c>
      <c r="D267" s="482" t="s">
        <v>1355</v>
      </c>
      <c r="E267" s="482" t="s">
        <v>854</v>
      </c>
      <c r="F267" s="488" t="s">
        <v>1144</v>
      </c>
      <c r="G267" s="488" t="s">
        <v>856</v>
      </c>
      <c r="H267" s="488" t="s">
        <v>823</v>
      </c>
      <c r="I267" s="487" t="s">
        <v>1356</v>
      </c>
      <c r="J267" s="493" t="s">
        <v>855</v>
      </c>
      <c r="K267" s="486" t="s">
        <v>1357</v>
      </c>
      <c r="L267" s="482">
        <v>2016</v>
      </c>
      <c r="M267" s="823">
        <v>64.026501473039502</v>
      </c>
      <c r="N267" s="485" t="s">
        <v>850</v>
      </c>
      <c r="O267" s="485" t="s">
        <v>850</v>
      </c>
      <c r="P267" s="824">
        <v>1.3709999620914499</v>
      </c>
      <c r="Q267" s="824">
        <v>7.3199999999999807</v>
      </c>
      <c r="R267" s="824">
        <v>1.0720000000000001</v>
      </c>
      <c r="S267" s="822">
        <v>68.078653473838287</v>
      </c>
      <c r="T267" s="822">
        <v>68.078653473838287</v>
      </c>
      <c r="U267" s="822">
        <v>68.078653473838287</v>
      </c>
      <c r="V267" s="822">
        <v>204.23596042151485</v>
      </c>
      <c r="W267" s="822">
        <v>148.21470265499826</v>
      </c>
      <c r="X267" s="824">
        <v>0.9</v>
      </c>
      <c r="Y267" s="484" t="s">
        <v>850</v>
      </c>
      <c r="Z267" s="484" t="s">
        <v>850</v>
      </c>
      <c r="AA267" s="483" t="s">
        <v>1146</v>
      </c>
      <c r="AB267" s="483" t="s">
        <v>1147</v>
      </c>
      <c r="AC267" s="483"/>
    </row>
    <row r="268" spans="1:29" ht="18.75" customHeight="1">
      <c r="A268" s="482">
        <v>261</v>
      </c>
      <c r="B268" s="482" t="s">
        <v>840</v>
      </c>
      <c r="C268" s="482" t="s">
        <v>1354</v>
      </c>
      <c r="D268" s="482" t="s">
        <v>1355</v>
      </c>
      <c r="E268" s="482" t="s">
        <v>854</v>
      </c>
      <c r="F268" s="488" t="s">
        <v>1144</v>
      </c>
      <c r="G268" s="488" t="s">
        <v>856</v>
      </c>
      <c r="H268" s="488" t="s">
        <v>823</v>
      </c>
      <c r="I268" s="487" t="s">
        <v>1356</v>
      </c>
      <c r="J268" s="493" t="s">
        <v>860</v>
      </c>
      <c r="K268" s="486" t="s">
        <v>1357</v>
      </c>
      <c r="L268" s="482">
        <v>2016</v>
      </c>
      <c r="M268" s="823">
        <v>41.617227531689799</v>
      </c>
      <c r="N268" s="485" t="s">
        <v>850</v>
      </c>
      <c r="O268" s="485" t="s">
        <v>850</v>
      </c>
      <c r="P268" s="824">
        <v>1.3161600005851699</v>
      </c>
      <c r="Q268" s="824">
        <v>5.489999912738786</v>
      </c>
      <c r="R268" s="824">
        <v>1.02912002811432</v>
      </c>
      <c r="S268" s="822">
        <v>40.943823913984609</v>
      </c>
      <c r="T268" s="822">
        <v>40.943823913984609</v>
      </c>
      <c r="U268" s="822">
        <v>40.943823913984609</v>
      </c>
      <c r="V268" s="822">
        <v>122.83147174195383</v>
      </c>
      <c r="W268" s="822">
        <v>89.249896612492691</v>
      </c>
      <c r="X268" s="824">
        <v>0.58500002145767205</v>
      </c>
      <c r="Y268" s="484" t="s">
        <v>850</v>
      </c>
      <c r="Z268" s="484" t="s">
        <v>850</v>
      </c>
      <c r="AA268" s="483" t="s">
        <v>1146</v>
      </c>
      <c r="AB268" s="483" t="s">
        <v>1147</v>
      </c>
      <c r="AC268" s="483"/>
    </row>
    <row r="269" spans="1:29" ht="18.75" customHeight="1">
      <c r="A269" s="482">
        <v>262</v>
      </c>
      <c r="B269" s="482" t="s">
        <v>840</v>
      </c>
      <c r="C269" s="482" t="s">
        <v>1354</v>
      </c>
      <c r="D269" s="482" t="s">
        <v>1355</v>
      </c>
      <c r="E269" s="482" t="s">
        <v>854</v>
      </c>
      <c r="F269" s="488" t="s">
        <v>1149</v>
      </c>
      <c r="G269" s="488" t="s">
        <v>856</v>
      </c>
      <c r="H269" s="488" t="s">
        <v>823</v>
      </c>
      <c r="I269" s="487" t="s">
        <v>1356</v>
      </c>
      <c r="J269" s="493" t="s">
        <v>861</v>
      </c>
      <c r="K269" s="486" t="s">
        <v>1357</v>
      </c>
      <c r="L269" s="482">
        <v>2016</v>
      </c>
      <c r="M269" s="821">
        <v>312333.68990855297</v>
      </c>
      <c r="N269" s="485" t="s">
        <v>850</v>
      </c>
      <c r="O269" s="485" t="s">
        <v>850</v>
      </c>
      <c r="P269" s="822">
        <v>33246.484862297773</v>
      </c>
      <c r="Q269" s="822">
        <v>13598.999999999964</v>
      </c>
      <c r="R269" s="822">
        <v>159660.47617571798</v>
      </c>
      <c r="S269" s="822">
        <v>332009.16967821243</v>
      </c>
      <c r="T269" s="822">
        <v>332009.16967821243</v>
      </c>
      <c r="U269" s="822">
        <v>332009.16967821243</v>
      </c>
      <c r="V269" s="822">
        <v>996027.50903463736</v>
      </c>
      <c r="W269" s="822">
        <v>702989.38755218836</v>
      </c>
      <c r="X269" s="822">
        <v>9260.58</v>
      </c>
      <c r="Y269" s="484" t="s">
        <v>850</v>
      </c>
      <c r="Z269" s="484" t="s">
        <v>850</v>
      </c>
      <c r="AA269" s="483" t="s">
        <v>1146</v>
      </c>
      <c r="AB269" s="483" t="s">
        <v>1147</v>
      </c>
      <c r="AC269" s="483"/>
    </row>
    <row r="270" spans="1:29" ht="18.75" customHeight="1">
      <c r="A270" s="482">
        <v>263</v>
      </c>
      <c r="B270" s="482" t="s">
        <v>840</v>
      </c>
      <c r="C270" s="482" t="s">
        <v>1354</v>
      </c>
      <c r="D270" s="482" t="s">
        <v>1355</v>
      </c>
      <c r="E270" s="482" t="s">
        <v>854</v>
      </c>
      <c r="F270" s="488" t="s">
        <v>1149</v>
      </c>
      <c r="G270" s="488" t="s">
        <v>856</v>
      </c>
      <c r="H270" s="488" t="s">
        <v>823</v>
      </c>
      <c r="I270" s="487" t="s">
        <v>1356</v>
      </c>
      <c r="J270" s="493" t="s">
        <v>862</v>
      </c>
      <c r="K270" s="486" t="s">
        <v>1357</v>
      </c>
      <c r="L270" s="482">
        <v>2016</v>
      </c>
      <c r="M270" s="821">
        <v>204017.36924985301</v>
      </c>
      <c r="N270" s="485" t="s">
        <v>850</v>
      </c>
      <c r="O270" s="485" t="s">
        <v>850</v>
      </c>
      <c r="P270" s="822">
        <v>24144.809678673868</v>
      </c>
      <c r="Q270" s="822">
        <v>10199.249837887273</v>
      </c>
      <c r="R270" s="822">
        <v>105501.6334229674</v>
      </c>
      <c r="S270" s="822">
        <v>200452.24778073607</v>
      </c>
      <c r="T270" s="822">
        <v>200452.24778073607</v>
      </c>
      <c r="U270" s="822">
        <v>200452.24778073607</v>
      </c>
      <c r="V270" s="822">
        <v>601356.74334220821</v>
      </c>
      <c r="W270" s="822">
        <v>423250.44733447523</v>
      </c>
      <c r="X270" s="822">
        <v>6239.1444112029094</v>
      </c>
      <c r="Y270" s="484" t="s">
        <v>850</v>
      </c>
      <c r="Z270" s="484" t="s">
        <v>850</v>
      </c>
      <c r="AA270" s="483" t="s">
        <v>1146</v>
      </c>
      <c r="AB270" s="483" t="s">
        <v>1147</v>
      </c>
      <c r="AC270" s="483"/>
    </row>
    <row r="271" spans="1:29" ht="18.75" customHeight="1">
      <c r="A271" s="482">
        <v>264</v>
      </c>
      <c r="B271" s="482" t="s">
        <v>840</v>
      </c>
      <c r="C271" s="482" t="s">
        <v>1354</v>
      </c>
      <c r="D271" s="482" t="s">
        <v>1355</v>
      </c>
      <c r="E271" s="482" t="s">
        <v>854</v>
      </c>
      <c r="F271" s="488" t="s">
        <v>1150</v>
      </c>
      <c r="G271" s="488" t="s">
        <v>856</v>
      </c>
      <c r="H271" s="488" t="s">
        <v>823</v>
      </c>
      <c r="I271" s="487" t="s">
        <v>1356</v>
      </c>
      <c r="J271" s="493" t="s">
        <v>863</v>
      </c>
      <c r="K271" s="486" t="s">
        <v>1357</v>
      </c>
      <c r="L271" s="482">
        <v>2016</v>
      </c>
      <c r="M271" s="821">
        <v>118404.87186440801</v>
      </c>
      <c r="N271" s="485" t="s">
        <v>850</v>
      </c>
      <c r="O271" s="485" t="s">
        <v>850</v>
      </c>
      <c r="P271" s="822">
        <v>66514.941511273457</v>
      </c>
      <c r="Q271" s="822">
        <v>0</v>
      </c>
      <c r="R271" s="822">
        <v>35025.523743103979</v>
      </c>
      <c r="S271" s="822">
        <v>128951.32745688046</v>
      </c>
      <c r="T271" s="822">
        <v>128951.32745688046</v>
      </c>
      <c r="U271" s="822">
        <v>128951.32745688046</v>
      </c>
      <c r="V271" s="822">
        <v>386853.98237064137</v>
      </c>
      <c r="W271" s="822">
        <v>274571.47507425369</v>
      </c>
      <c r="X271" s="822">
        <v>17210.7</v>
      </c>
      <c r="Y271" s="484" t="s">
        <v>850</v>
      </c>
      <c r="Z271" s="484" t="s">
        <v>850</v>
      </c>
      <c r="AA271" s="483" t="s">
        <v>1146</v>
      </c>
      <c r="AB271" s="483" t="s">
        <v>1147</v>
      </c>
      <c r="AC271" s="483"/>
    </row>
    <row r="272" spans="1:29" ht="18.75" customHeight="1">
      <c r="A272" s="482">
        <v>265</v>
      </c>
      <c r="B272" s="482" t="s">
        <v>840</v>
      </c>
      <c r="C272" s="482" t="s">
        <v>1354</v>
      </c>
      <c r="D272" s="482" t="s">
        <v>1355</v>
      </c>
      <c r="E272" s="482" t="s">
        <v>854</v>
      </c>
      <c r="F272" s="488" t="s">
        <v>1150</v>
      </c>
      <c r="G272" s="488" t="s">
        <v>856</v>
      </c>
      <c r="H272" s="488" t="s">
        <v>823</v>
      </c>
      <c r="I272" s="487" t="s">
        <v>1356</v>
      </c>
      <c r="J272" s="493" t="s">
        <v>864</v>
      </c>
      <c r="K272" s="486" t="s">
        <v>1357</v>
      </c>
      <c r="L272" s="482">
        <v>2016</v>
      </c>
      <c r="M272" s="821">
        <v>77582.157315912904</v>
      </c>
      <c r="N272" s="485" t="s">
        <v>850</v>
      </c>
      <c r="O272" s="485" t="s">
        <v>850</v>
      </c>
      <c r="P272" s="822">
        <v>45224.473159542111</v>
      </c>
      <c r="Q272" s="822">
        <v>0</v>
      </c>
      <c r="R272" s="822">
        <v>23522.461983011202</v>
      </c>
      <c r="S272" s="822">
        <v>76793.762680266504</v>
      </c>
      <c r="T272" s="822">
        <v>76793.762680266504</v>
      </c>
      <c r="U272" s="822">
        <v>76793.762680266504</v>
      </c>
      <c r="V272" s="822">
        <v>230381.2880407995</v>
      </c>
      <c r="W272" s="822">
        <v>162838.2830469413</v>
      </c>
      <c r="X272" s="822">
        <v>11703.275917933001</v>
      </c>
      <c r="Y272" s="484" t="s">
        <v>850</v>
      </c>
      <c r="Z272" s="484" t="s">
        <v>850</v>
      </c>
      <c r="AA272" s="483" t="s">
        <v>1146</v>
      </c>
      <c r="AB272" s="483" t="s">
        <v>1147</v>
      </c>
      <c r="AC272" s="483"/>
    </row>
    <row r="273" spans="1:29" ht="18.75" customHeight="1">
      <c r="A273" s="482">
        <v>266</v>
      </c>
      <c r="B273" s="482" t="s">
        <v>840</v>
      </c>
      <c r="C273" s="482" t="s">
        <v>1354</v>
      </c>
      <c r="D273" s="482" t="s">
        <v>1355</v>
      </c>
      <c r="E273" s="482" t="s">
        <v>854</v>
      </c>
      <c r="F273" s="488" t="s">
        <v>1144</v>
      </c>
      <c r="G273" s="488" t="s">
        <v>856</v>
      </c>
      <c r="H273" s="488" t="s">
        <v>823</v>
      </c>
      <c r="I273" s="487" t="s">
        <v>1356</v>
      </c>
      <c r="J273" s="493" t="s">
        <v>865</v>
      </c>
      <c r="K273" s="486" t="s">
        <v>1357</v>
      </c>
      <c r="L273" s="482">
        <v>2016</v>
      </c>
      <c r="M273" s="821">
        <v>707.90726606825797</v>
      </c>
      <c r="N273" s="485" t="s">
        <v>850</v>
      </c>
      <c r="O273" s="485" t="s">
        <v>850</v>
      </c>
      <c r="P273" s="822">
        <v>12.8873991206646</v>
      </c>
      <c r="Q273" s="822">
        <v>73.199999999999804</v>
      </c>
      <c r="R273" s="822">
        <v>12.864000000000001</v>
      </c>
      <c r="S273" s="822">
        <v>753.56745623509482</v>
      </c>
      <c r="T273" s="822">
        <v>753.56745623509482</v>
      </c>
      <c r="U273" s="822">
        <v>753.56745623509482</v>
      </c>
      <c r="V273" s="822">
        <v>2260.7023687052842</v>
      </c>
      <c r="W273" s="822">
        <v>1640.59908293117</v>
      </c>
      <c r="X273" s="822">
        <v>9</v>
      </c>
      <c r="Y273" s="484" t="s">
        <v>850</v>
      </c>
      <c r="Z273" s="484" t="s">
        <v>850</v>
      </c>
      <c r="AA273" s="483" t="s">
        <v>1146</v>
      </c>
      <c r="AB273" s="483" t="s">
        <v>1147</v>
      </c>
      <c r="AC273" s="483"/>
    </row>
    <row r="274" spans="1:29" ht="18.75" customHeight="1">
      <c r="A274" s="482">
        <v>267</v>
      </c>
      <c r="B274" s="482" t="s">
        <v>840</v>
      </c>
      <c r="C274" s="482" t="s">
        <v>1354</v>
      </c>
      <c r="D274" s="482" t="s">
        <v>1355</v>
      </c>
      <c r="E274" s="482" t="s">
        <v>854</v>
      </c>
      <c r="F274" s="488" t="s">
        <v>1144</v>
      </c>
      <c r="G274" s="488" t="s">
        <v>856</v>
      </c>
      <c r="H274" s="488" t="s">
        <v>823</v>
      </c>
      <c r="I274" s="487" t="s">
        <v>1356</v>
      </c>
      <c r="J274" s="493" t="s">
        <v>868</v>
      </c>
      <c r="K274" s="486" t="s">
        <v>1357</v>
      </c>
      <c r="L274" s="482">
        <v>2016</v>
      </c>
      <c r="M274" s="821">
        <v>460.13974034962399</v>
      </c>
      <c r="N274" s="485" t="s">
        <v>850</v>
      </c>
      <c r="O274" s="485" t="s">
        <v>850</v>
      </c>
      <c r="P274" s="822">
        <v>12.371903503425401</v>
      </c>
      <c r="Q274" s="822">
        <v>54.899999127387851</v>
      </c>
      <c r="R274" s="822">
        <v>12.349440337371799</v>
      </c>
      <c r="S274" s="822">
        <v>453.21009833509379</v>
      </c>
      <c r="T274" s="822">
        <v>453.21009833509379</v>
      </c>
      <c r="U274" s="822">
        <v>453.21009833509379</v>
      </c>
      <c r="V274" s="822">
        <v>1359.6302950052814</v>
      </c>
      <c r="W274" s="822">
        <v>987.91345198046304</v>
      </c>
      <c r="X274" s="822">
        <v>5.8500002145767196</v>
      </c>
      <c r="Y274" s="484" t="s">
        <v>850</v>
      </c>
      <c r="Z274" s="484" t="s">
        <v>850</v>
      </c>
      <c r="AA274" s="483" t="s">
        <v>1146</v>
      </c>
      <c r="AB274" s="483" t="s">
        <v>1147</v>
      </c>
      <c r="AC274" s="483"/>
    </row>
    <row r="275" spans="1:29" ht="18.75" customHeight="1">
      <c r="A275" s="482">
        <v>268</v>
      </c>
      <c r="B275" s="482" t="s">
        <v>840</v>
      </c>
      <c r="C275" s="482" t="s">
        <v>1354</v>
      </c>
      <c r="D275" s="482" t="s">
        <v>1355</v>
      </c>
      <c r="E275" s="482" t="s">
        <v>854</v>
      </c>
      <c r="F275" s="488" t="s">
        <v>1149</v>
      </c>
      <c r="G275" s="488" t="s">
        <v>856</v>
      </c>
      <c r="H275" s="488" t="s">
        <v>823</v>
      </c>
      <c r="I275" s="487" t="s">
        <v>1356</v>
      </c>
      <c r="J275" s="493" t="s">
        <v>869</v>
      </c>
      <c r="K275" s="486" t="s">
        <v>1357</v>
      </c>
      <c r="L275" s="482">
        <v>2016</v>
      </c>
      <c r="M275" s="821">
        <v>3201579.9480787599</v>
      </c>
      <c r="N275" s="485" t="s">
        <v>850</v>
      </c>
      <c r="O275" s="485" t="s">
        <v>850</v>
      </c>
      <c r="P275" s="822">
        <v>98792.021732779656</v>
      </c>
      <c r="Q275" s="822">
        <v>135989.99999999965</v>
      </c>
      <c r="R275" s="822">
        <v>2314097.0415604399</v>
      </c>
      <c r="S275" s="822">
        <v>3416127.574048162</v>
      </c>
      <c r="T275" s="822">
        <v>3416127.574048162</v>
      </c>
      <c r="U275" s="822">
        <v>3416127.574048162</v>
      </c>
      <c r="V275" s="822">
        <v>10248382.722144486</v>
      </c>
      <c r="W275" s="822">
        <v>7233238.2669063825</v>
      </c>
      <c r="X275" s="822">
        <v>55977.9</v>
      </c>
      <c r="Y275" s="484" t="s">
        <v>850</v>
      </c>
      <c r="Z275" s="484" t="s">
        <v>850</v>
      </c>
      <c r="AA275" s="483" t="s">
        <v>1146</v>
      </c>
      <c r="AB275" s="483" t="s">
        <v>1147</v>
      </c>
      <c r="AC275" s="483"/>
    </row>
    <row r="276" spans="1:29" ht="18.75" customHeight="1">
      <c r="A276" s="482">
        <v>269</v>
      </c>
      <c r="B276" s="482" t="s">
        <v>840</v>
      </c>
      <c r="C276" s="482" t="s">
        <v>1354</v>
      </c>
      <c r="D276" s="482" t="s">
        <v>1355</v>
      </c>
      <c r="E276" s="482" t="s">
        <v>854</v>
      </c>
      <c r="F276" s="488" t="s">
        <v>1149</v>
      </c>
      <c r="G276" s="488" t="s">
        <v>856</v>
      </c>
      <c r="H276" s="488" t="s">
        <v>823</v>
      </c>
      <c r="I276" s="487" t="s">
        <v>1356</v>
      </c>
      <c r="J276" s="493" t="s">
        <v>870</v>
      </c>
      <c r="K276" s="486" t="s">
        <v>1357</v>
      </c>
      <c r="L276" s="482">
        <v>2016</v>
      </c>
      <c r="M276" s="821">
        <v>2086029.36061803</v>
      </c>
      <c r="N276" s="485" t="s">
        <v>850</v>
      </c>
      <c r="O276" s="485" t="s">
        <v>850</v>
      </c>
      <c r="P276" s="822">
        <v>81628.25479150434</v>
      </c>
      <c r="Q276" s="822">
        <v>101992.49837887273</v>
      </c>
      <c r="R276" s="822">
        <v>1522565.7727726984</v>
      </c>
      <c r="S276" s="822">
        <v>2056560.1584205988</v>
      </c>
      <c r="T276" s="822">
        <v>2056560.1584205988</v>
      </c>
      <c r="U276" s="822">
        <v>2056560.1584205988</v>
      </c>
      <c r="V276" s="822">
        <v>6169680.4752617963</v>
      </c>
      <c r="W276" s="822">
        <v>4342380.8745407797</v>
      </c>
      <c r="X276" s="822">
        <v>37484.472286684599</v>
      </c>
      <c r="Y276" s="484" t="s">
        <v>850</v>
      </c>
      <c r="Z276" s="484" t="s">
        <v>850</v>
      </c>
      <c r="AA276" s="483" t="s">
        <v>1146</v>
      </c>
      <c r="AB276" s="483" t="s">
        <v>1147</v>
      </c>
      <c r="AC276" s="483"/>
    </row>
    <row r="277" spans="1:29" ht="18.75" customHeight="1">
      <c r="A277" s="482">
        <v>270</v>
      </c>
      <c r="B277" s="482" t="s">
        <v>840</v>
      </c>
      <c r="C277" s="482" t="s">
        <v>1354</v>
      </c>
      <c r="D277" s="482" t="s">
        <v>1355</v>
      </c>
      <c r="E277" s="482" t="s">
        <v>854</v>
      </c>
      <c r="F277" s="488" t="s">
        <v>1150</v>
      </c>
      <c r="G277" s="488" t="s">
        <v>856</v>
      </c>
      <c r="H277" s="488" t="s">
        <v>823</v>
      </c>
      <c r="I277" s="487" t="s">
        <v>1356</v>
      </c>
      <c r="J277" s="493" t="s">
        <v>871</v>
      </c>
      <c r="K277" s="486" t="s">
        <v>1357</v>
      </c>
      <c r="L277" s="482">
        <v>2016</v>
      </c>
      <c r="M277" s="821">
        <v>586854.62541833404</v>
      </c>
      <c r="N277" s="485" t="s">
        <v>850</v>
      </c>
      <c r="O277" s="485" t="s">
        <v>850</v>
      </c>
      <c r="P277" s="822">
        <v>112919.01675275473</v>
      </c>
      <c r="Q277" s="822">
        <v>0</v>
      </c>
      <c r="R277" s="822">
        <v>223515.88543103979</v>
      </c>
      <c r="S277" s="822">
        <v>639024.85504376807</v>
      </c>
      <c r="T277" s="822">
        <v>639024.85504376807</v>
      </c>
      <c r="U277" s="822">
        <v>639024.85504376807</v>
      </c>
      <c r="V277" s="822">
        <v>1917074.5651313043</v>
      </c>
      <c r="W277" s="822">
        <v>1360652.8953115994</v>
      </c>
      <c r="X277" s="822">
        <v>86053.5</v>
      </c>
      <c r="Y277" s="484" t="s">
        <v>850</v>
      </c>
      <c r="Z277" s="484" t="s">
        <v>850</v>
      </c>
      <c r="AA277" s="483" t="s">
        <v>1146</v>
      </c>
      <c r="AB277" s="483" t="s">
        <v>1147</v>
      </c>
      <c r="AC277" s="483"/>
    </row>
    <row r="278" spans="1:29" ht="18.75" customHeight="1">
      <c r="A278" s="482">
        <v>271</v>
      </c>
      <c r="B278" s="482" t="s">
        <v>840</v>
      </c>
      <c r="C278" s="482" t="s">
        <v>1354</v>
      </c>
      <c r="D278" s="482" t="s">
        <v>1355</v>
      </c>
      <c r="E278" s="482" t="s">
        <v>854</v>
      </c>
      <c r="F278" s="488" t="s">
        <v>1150</v>
      </c>
      <c r="G278" s="488" t="s">
        <v>856</v>
      </c>
      <c r="H278" s="488" t="s">
        <v>823</v>
      </c>
      <c r="I278" s="487" t="s">
        <v>1356</v>
      </c>
      <c r="J278" s="493" t="s">
        <v>872</v>
      </c>
      <c r="K278" s="486" t="s">
        <v>1357</v>
      </c>
      <c r="L278" s="482">
        <v>2016</v>
      </c>
      <c r="M278" s="821">
        <v>384550.45941504597</v>
      </c>
      <c r="N278" s="485" t="s">
        <v>850</v>
      </c>
      <c r="O278" s="485" t="s">
        <v>850</v>
      </c>
      <c r="P278" s="822">
        <v>76731.475014908487</v>
      </c>
      <c r="Q278" s="822">
        <v>0</v>
      </c>
      <c r="R278" s="822">
        <v>149033.92251357349</v>
      </c>
      <c r="S278" s="822">
        <v>380595.1114908976</v>
      </c>
      <c r="T278" s="822">
        <v>380595.1114908976</v>
      </c>
      <c r="U278" s="822">
        <v>380595.1114908976</v>
      </c>
      <c r="V278" s="822">
        <v>1141785.3344726928</v>
      </c>
      <c r="W278" s="822">
        <v>807037.60732852644</v>
      </c>
      <c r="X278" s="822">
        <v>58516.379589664903</v>
      </c>
      <c r="Y278" s="484" t="s">
        <v>850</v>
      </c>
      <c r="Z278" s="484" t="s">
        <v>850</v>
      </c>
      <c r="AA278" s="483" t="s">
        <v>1146</v>
      </c>
      <c r="AB278" s="483" t="s">
        <v>1147</v>
      </c>
      <c r="AC278" s="483"/>
    </row>
    <row r="279" spans="1:29" ht="18.75" customHeight="1">
      <c r="A279" s="482">
        <v>272</v>
      </c>
      <c r="B279" s="482" t="s">
        <v>840</v>
      </c>
      <c r="C279" s="482" t="s">
        <v>1354</v>
      </c>
      <c r="D279" s="482" t="s">
        <v>1358</v>
      </c>
      <c r="E279" s="482" t="s">
        <v>843</v>
      </c>
      <c r="F279" s="488" t="s">
        <v>844</v>
      </c>
      <c r="G279" s="488" t="s">
        <v>942</v>
      </c>
      <c r="H279" s="488" t="s">
        <v>823</v>
      </c>
      <c r="I279" s="487" t="s">
        <v>846</v>
      </c>
      <c r="J279" s="487" t="s">
        <v>847</v>
      </c>
      <c r="K279" s="486" t="s">
        <v>1357</v>
      </c>
      <c r="L279" s="482">
        <v>2016</v>
      </c>
      <c r="M279" s="821">
        <v>555.42571383398445</v>
      </c>
      <c r="N279" s="485" t="s">
        <v>850</v>
      </c>
      <c r="O279" s="485" t="s">
        <v>850</v>
      </c>
      <c r="P279" s="822">
        <v>256.76008818839563</v>
      </c>
      <c r="Q279" s="822">
        <v>7.2108696353863015</v>
      </c>
      <c r="R279" s="822">
        <v>199</v>
      </c>
      <c r="S279" s="822">
        <v>101.67043606130515</v>
      </c>
      <c r="T279" s="822">
        <v>101.67043606130515</v>
      </c>
      <c r="U279" s="822">
        <v>101.67043606130515</v>
      </c>
      <c r="V279" s="822">
        <v>305.01130818391545</v>
      </c>
      <c r="W279" s="822">
        <v>210.11767339224494</v>
      </c>
      <c r="X279" s="822">
        <v>66</v>
      </c>
      <c r="Y279" s="484" t="s">
        <v>850</v>
      </c>
      <c r="Z279" s="484" t="s">
        <v>850</v>
      </c>
      <c r="AA279" s="483" t="s">
        <v>1168</v>
      </c>
      <c r="AB279" s="483" t="s">
        <v>1169</v>
      </c>
      <c r="AC279" s="483"/>
    </row>
    <row r="280" spans="1:29" ht="18.75" customHeight="1">
      <c r="A280" s="482">
        <v>273</v>
      </c>
      <c r="B280" s="482" t="s">
        <v>840</v>
      </c>
      <c r="C280" s="482" t="s">
        <v>1354</v>
      </c>
      <c r="D280" s="482" t="s">
        <v>1359</v>
      </c>
      <c r="E280" s="482" t="s">
        <v>1360</v>
      </c>
      <c r="F280" s="488" t="s">
        <v>982</v>
      </c>
      <c r="G280" s="488" t="s">
        <v>983</v>
      </c>
      <c r="H280" s="488" t="s">
        <v>823</v>
      </c>
      <c r="I280" s="487" t="s">
        <v>1327</v>
      </c>
      <c r="J280" s="487" t="s">
        <v>1183</v>
      </c>
      <c r="K280" s="486" t="s">
        <v>1357</v>
      </c>
      <c r="L280" s="482">
        <v>2016</v>
      </c>
      <c r="M280" s="826">
        <v>0.12121212121212122</v>
      </c>
      <c r="N280" s="485">
        <v>4</v>
      </c>
      <c r="O280" s="485">
        <v>33</v>
      </c>
      <c r="P280" s="825">
        <v>3.0303030303030304E-2</v>
      </c>
      <c r="Q280" s="825">
        <v>3.4482758620689655E-2</v>
      </c>
      <c r="R280" s="825">
        <v>0</v>
      </c>
      <c r="S280" s="822">
        <v>1.0432380567299792E-2</v>
      </c>
      <c r="T280" s="822">
        <v>1.0432380567299792E-2</v>
      </c>
      <c r="U280" s="822">
        <v>1.0432380567299792E-2</v>
      </c>
      <c r="V280" s="822">
        <v>3.1297141701899373E-2</v>
      </c>
      <c r="W280" s="822">
        <v>2.1560127188023016E-2</v>
      </c>
      <c r="X280" s="825">
        <v>0</v>
      </c>
      <c r="Y280" s="484">
        <v>0</v>
      </c>
      <c r="Z280" s="484">
        <v>13</v>
      </c>
      <c r="AA280" s="483" t="s">
        <v>1184</v>
      </c>
      <c r="AB280" s="483" t="s">
        <v>1185</v>
      </c>
      <c r="AC280" s="483"/>
    </row>
    <row r="281" spans="1:29" ht="18.75" customHeight="1">
      <c r="A281" s="482">
        <v>274</v>
      </c>
      <c r="B281" s="482" t="s">
        <v>840</v>
      </c>
      <c r="C281" s="482" t="s">
        <v>1354</v>
      </c>
      <c r="D281" s="482" t="s">
        <v>1359</v>
      </c>
      <c r="E281" s="482" t="s">
        <v>1360</v>
      </c>
      <c r="F281" s="488" t="s">
        <v>982</v>
      </c>
      <c r="G281" s="488" t="s">
        <v>983</v>
      </c>
      <c r="H281" s="488" t="s">
        <v>823</v>
      </c>
      <c r="I281" s="487" t="s">
        <v>1327</v>
      </c>
      <c r="J281" s="487" t="s">
        <v>1187</v>
      </c>
      <c r="K281" s="486" t="s">
        <v>1357</v>
      </c>
      <c r="L281" s="482">
        <v>2016</v>
      </c>
      <c r="M281" s="826">
        <v>2.7027027027027029E-2</v>
      </c>
      <c r="N281" s="485">
        <v>18</v>
      </c>
      <c r="O281" s="485">
        <v>666</v>
      </c>
      <c r="P281" s="825">
        <v>4.4910179640718561E-3</v>
      </c>
      <c r="Q281" s="825">
        <v>6.024096385542169E-3</v>
      </c>
      <c r="R281" s="825">
        <v>4.9019607843137254E-3</v>
      </c>
      <c r="S281" s="822">
        <v>1.0432380567299792E-2</v>
      </c>
      <c r="T281" s="822">
        <v>1.0432380567299792E-2</v>
      </c>
      <c r="U281" s="822">
        <v>1.0432380567299792E-2</v>
      </c>
      <c r="V281" s="822">
        <v>3.1297141701899373E-2</v>
      </c>
      <c r="W281" s="822">
        <v>2.1560127188023016E-2</v>
      </c>
      <c r="X281" s="825">
        <v>7.0175438596491229E-3</v>
      </c>
      <c r="Y281" s="484">
        <v>2</v>
      </c>
      <c r="Z281" s="484">
        <v>285</v>
      </c>
      <c r="AA281" s="483" t="s">
        <v>1188</v>
      </c>
      <c r="AB281" s="483" t="s">
        <v>1189</v>
      </c>
      <c r="AC281" s="483"/>
    </row>
    <row r="282" spans="1:29" ht="18.75" customHeight="1">
      <c r="A282" s="482">
        <v>275</v>
      </c>
      <c r="B282" s="482" t="s">
        <v>840</v>
      </c>
      <c r="C282" s="482" t="s">
        <v>1354</v>
      </c>
      <c r="D282" s="482" t="s">
        <v>1359</v>
      </c>
      <c r="E282" s="482" t="s">
        <v>1360</v>
      </c>
      <c r="F282" s="488" t="s">
        <v>982</v>
      </c>
      <c r="G282" s="488" t="s">
        <v>983</v>
      </c>
      <c r="H282" s="488" t="s">
        <v>823</v>
      </c>
      <c r="I282" s="487" t="s">
        <v>1327</v>
      </c>
      <c r="J282" s="487" t="s">
        <v>1328</v>
      </c>
      <c r="K282" s="486" t="s">
        <v>1357</v>
      </c>
      <c r="L282" s="482">
        <v>2016</v>
      </c>
      <c r="M282" s="826">
        <v>2.2650056625141564E-3</v>
      </c>
      <c r="N282" s="485">
        <v>6</v>
      </c>
      <c r="O282" s="485">
        <v>2649</v>
      </c>
      <c r="P282" s="825">
        <v>1.128668171557562E-3</v>
      </c>
      <c r="Q282" s="825">
        <v>0</v>
      </c>
      <c r="R282" s="825">
        <v>1.2432656444260257E-3</v>
      </c>
      <c r="S282" s="822">
        <v>1.0432380567299792E-2</v>
      </c>
      <c r="T282" s="822">
        <v>1.0432380567299792E-2</v>
      </c>
      <c r="U282" s="822">
        <v>1.0432380567299792E-2</v>
      </c>
      <c r="V282" s="822">
        <v>3.1297141701899373E-2</v>
      </c>
      <c r="W282" s="822">
        <v>2.1560127188023012E-2</v>
      </c>
      <c r="X282" s="825">
        <v>4.2789901583226359E-4</v>
      </c>
      <c r="Y282" s="484">
        <v>1</v>
      </c>
      <c r="Z282" s="484">
        <v>2337</v>
      </c>
      <c r="AA282" s="483" t="s">
        <v>1192</v>
      </c>
      <c r="AB282" s="483" t="s">
        <v>1329</v>
      </c>
      <c r="AC282" s="483"/>
    </row>
    <row r="283" spans="1:29" ht="18.75" customHeight="1">
      <c r="A283" s="482">
        <v>276</v>
      </c>
      <c r="B283" s="482" t="s">
        <v>840</v>
      </c>
      <c r="C283" s="482" t="s">
        <v>1354</v>
      </c>
      <c r="D283" s="482" t="s">
        <v>1361</v>
      </c>
      <c r="E283" s="482" t="s">
        <v>918</v>
      </c>
      <c r="F283" s="488" t="s">
        <v>1346</v>
      </c>
      <c r="G283" s="488" t="s">
        <v>920</v>
      </c>
      <c r="H283" s="488" t="s">
        <v>823</v>
      </c>
      <c r="I283" s="487" t="s">
        <v>921</v>
      </c>
      <c r="J283" s="487" t="s">
        <v>919</v>
      </c>
      <c r="K283" s="486" t="s">
        <v>1357</v>
      </c>
      <c r="L283" s="482">
        <v>2016</v>
      </c>
      <c r="M283" s="821">
        <v>557.7382705950638</v>
      </c>
      <c r="N283" s="485">
        <v>256637.543014661</v>
      </c>
      <c r="O283" s="485">
        <v>460.13974034962399</v>
      </c>
      <c r="P283" s="822">
        <v>2178.6779948029844</v>
      </c>
      <c r="Q283" s="822">
        <v>3080.0977961489493</v>
      </c>
      <c r="R283" s="822">
        <v>15387.456834716677</v>
      </c>
      <c r="S283" s="822">
        <v>560.7661096516083</v>
      </c>
      <c r="T283" s="822">
        <v>560.7661096516083</v>
      </c>
      <c r="U283" s="822">
        <v>560.7661096516083</v>
      </c>
      <c r="V283" s="822">
        <v>1682.2983289548249</v>
      </c>
      <c r="W283" s="822">
        <v>1115.9245582067006</v>
      </c>
      <c r="X283" s="822">
        <v>3281.7059405459745</v>
      </c>
      <c r="Y283" s="484">
        <v>19690.235643275846</v>
      </c>
      <c r="Z283" s="484">
        <v>6</v>
      </c>
      <c r="AA283" s="483" t="s">
        <v>999</v>
      </c>
      <c r="AB283" s="483" t="s">
        <v>1000</v>
      </c>
      <c r="AC283" s="483"/>
    </row>
    <row r="284" spans="1:29" ht="18.75" customHeight="1">
      <c r="A284" s="482">
        <v>277</v>
      </c>
      <c r="B284" s="482" t="s">
        <v>840</v>
      </c>
      <c r="C284" s="482" t="s">
        <v>1354</v>
      </c>
      <c r="D284" s="482" t="s">
        <v>1361</v>
      </c>
      <c r="E284" s="482" t="s">
        <v>918</v>
      </c>
      <c r="F284" s="488" t="s">
        <v>1348</v>
      </c>
      <c r="G284" s="488" t="s">
        <v>920</v>
      </c>
      <c r="H284" s="488" t="s">
        <v>823</v>
      </c>
      <c r="I284" s="487" t="s">
        <v>921</v>
      </c>
      <c r="J284" s="487" t="s">
        <v>924</v>
      </c>
      <c r="K284" s="486" t="s">
        <v>1357</v>
      </c>
      <c r="L284" s="482">
        <v>2016</v>
      </c>
      <c r="M284" s="823">
        <v>0.12302681249827986</v>
      </c>
      <c r="N284" s="485">
        <v>256637.543014661</v>
      </c>
      <c r="O284" s="485">
        <v>2086029.36061803</v>
      </c>
      <c r="P284" s="824">
        <v>0.33020911675235559</v>
      </c>
      <c r="Q284" s="824">
        <v>1.6579392505191763</v>
      </c>
      <c r="R284" s="824">
        <v>0.12480674629784042</v>
      </c>
      <c r="S284" s="822">
        <v>0.12193248907846088</v>
      </c>
      <c r="T284" s="822">
        <v>0.12193248907846088</v>
      </c>
      <c r="U284" s="822">
        <v>0.12193248907846088</v>
      </c>
      <c r="V284" s="822">
        <v>0.36579746723538265</v>
      </c>
      <c r="W284" s="822">
        <v>0.24264565326613716</v>
      </c>
      <c r="X284" s="824">
        <v>0.52529079073738127</v>
      </c>
      <c r="Y284" s="484">
        <v>19690</v>
      </c>
      <c r="Z284" s="484">
        <v>37484</v>
      </c>
      <c r="AA284" s="483" t="s">
        <v>1225</v>
      </c>
      <c r="AB284" s="483" t="s">
        <v>1000</v>
      </c>
      <c r="AC284" s="483"/>
    </row>
    <row r="285" spans="1:29" ht="18.75" customHeight="1">
      <c r="A285" s="482">
        <v>278</v>
      </c>
      <c r="B285" s="482" t="s">
        <v>840</v>
      </c>
      <c r="C285" s="482" t="s">
        <v>1354</v>
      </c>
      <c r="D285" s="482" t="s">
        <v>1361</v>
      </c>
      <c r="E285" s="482" t="s">
        <v>918</v>
      </c>
      <c r="F285" s="488" t="s">
        <v>1349</v>
      </c>
      <c r="G285" s="488" t="s">
        <v>920</v>
      </c>
      <c r="H285" s="488" t="s">
        <v>823</v>
      </c>
      <c r="I285" s="487" t="s">
        <v>921</v>
      </c>
      <c r="J285" s="487" t="s">
        <v>926</v>
      </c>
      <c r="K285" s="486" t="s">
        <v>1357</v>
      </c>
      <c r="L285" s="482">
        <v>2016</v>
      </c>
      <c r="M285" s="823">
        <v>0.95781217306466115</v>
      </c>
      <c r="N285" s="485">
        <v>368327.11118533899</v>
      </c>
      <c r="O285" s="485">
        <v>384550.45941504597</v>
      </c>
      <c r="P285" s="822">
        <v>2.438699452172707</v>
      </c>
      <c r="Q285" s="822">
        <v>0</v>
      </c>
      <c r="R285" s="822">
        <v>1.7285575259055532</v>
      </c>
      <c r="S285" s="822">
        <v>0.95029347729776137</v>
      </c>
      <c r="T285" s="822">
        <v>0.95029347729776137</v>
      </c>
      <c r="U285" s="822">
        <v>0.95029347729776137</v>
      </c>
      <c r="V285" s="822">
        <v>2.8508804318932839</v>
      </c>
      <c r="W285" s="822">
        <v>1.8910840198225451</v>
      </c>
      <c r="X285" s="824">
        <v>5.7328319341210303</v>
      </c>
      <c r="Y285" s="484">
        <v>335464.569580779</v>
      </c>
      <c r="Z285" s="484">
        <v>58516.379589664903</v>
      </c>
      <c r="AA285" s="483" t="s">
        <v>1002</v>
      </c>
      <c r="AB285" s="483" t="s">
        <v>1000</v>
      </c>
      <c r="AC285" s="483"/>
    </row>
    <row r="286" spans="1:29" ht="18.75" customHeight="1">
      <c r="A286" s="482">
        <v>279</v>
      </c>
      <c r="B286" s="482" t="s">
        <v>840</v>
      </c>
      <c r="C286" s="482" t="s">
        <v>1354</v>
      </c>
      <c r="D286" s="482" t="s">
        <v>1361</v>
      </c>
      <c r="E286" s="482" t="s">
        <v>918</v>
      </c>
      <c r="F286" s="488" t="s">
        <v>1346</v>
      </c>
      <c r="G286" s="488" t="s">
        <v>920</v>
      </c>
      <c r="H286" s="488" t="s">
        <v>823</v>
      </c>
      <c r="I286" s="487" t="s">
        <v>921</v>
      </c>
      <c r="J286" s="487" t="s">
        <v>928</v>
      </c>
      <c r="K286" s="486" t="s">
        <v>1357</v>
      </c>
      <c r="L286" s="482">
        <v>2016</v>
      </c>
      <c r="M286" s="821">
        <v>446.3922208493741</v>
      </c>
      <c r="N286" s="485">
        <v>205402.80059572301</v>
      </c>
      <c r="O286" s="485">
        <v>460.13974034962399</v>
      </c>
      <c r="P286" s="822">
        <v>2469.3221680112347</v>
      </c>
      <c r="Q286" s="822">
        <v>3245.1410695622044</v>
      </c>
      <c r="R286" s="822">
        <v>16855.870276583322</v>
      </c>
      <c r="S286" s="822">
        <v>455.63153795905856</v>
      </c>
      <c r="T286" s="822">
        <v>455.63153795905856</v>
      </c>
      <c r="U286" s="822">
        <v>455.63153795905856</v>
      </c>
      <c r="V286" s="822">
        <v>1366.8946138771757</v>
      </c>
      <c r="W286" s="822">
        <v>906.70676053852651</v>
      </c>
      <c r="X286" s="822">
        <v>3300.2432569697903</v>
      </c>
      <c r="Y286" s="484">
        <v>19801.459541818742</v>
      </c>
      <c r="Z286" s="484">
        <v>6</v>
      </c>
      <c r="AA286" s="483" t="s">
        <v>1003</v>
      </c>
      <c r="AB286" s="483" t="s">
        <v>1000</v>
      </c>
      <c r="AC286" s="483"/>
    </row>
    <row r="287" spans="1:29" ht="18.75" customHeight="1">
      <c r="A287" s="482">
        <v>280</v>
      </c>
      <c r="B287" s="482" t="s">
        <v>840</v>
      </c>
      <c r="C287" s="482" t="s">
        <v>1354</v>
      </c>
      <c r="D287" s="482" t="s">
        <v>1361</v>
      </c>
      <c r="E287" s="482" t="s">
        <v>918</v>
      </c>
      <c r="F287" s="488" t="s">
        <v>1348</v>
      </c>
      <c r="G287" s="488" t="s">
        <v>920</v>
      </c>
      <c r="H287" s="488" t="s">
        <v>823</v>
      </c>
      <c r="I287" s="487" t="s">
        <v>921</v>
      </c>
      <c r="J287" s="487" t="s">
        <v>930</v>
      </c>
      <c r="K287" s="486" t="s">
        <v>1357</v>
      </c>
      <c r="L287" s="482">
        <v>2016</v>
      </c>
      <c r="M287" s="823">
        <v>9.8465920218336778E-2</v>
      </c>
      <c r="N287" s="485">
        <v>205402.80059572301</v>
      </c>
      <c r="O287" s="485">
        <v>2086029.36061803</v>
      </c>
      <c r="P287" s="824">
        <v>0.37426030557110235</v>
      </c>
      <c r="Q287" s="824">
        <v>1.7467778975803594</v>
      </c>
      <c r="R287" s="824">
        <v>0.13671696030317923</v>
      </c>
      <c r="S287" s="822">
        <v>9.9072120389927174E-2</v>
      </c>
      <c r="T287" s="822">
        <v>9.9072120389927174E-2</v>
      </c>
      <c r="U287" s="822">
        <v>9.9072120389927174E-2</v>
      </c>
      <c r="V287" s="822">
        <v>0.29721636116978151</v>
      </c>
      <c r="W287" s="822">
        <v>0.19715351957595506</v>
      </c>
      <c r="X287" s="824">
        <v>0.52826431388909245</v>
      </c>
      <c r="Y287" s="484">
        <v>19801.459541818742</v>
      </c>
      <c r="Z287" s="484">
        <v>37484</v>
      </c>
      <c r="AA287" s="483" t="s">
        <v>1227</v>
      </c>
      <c r="AB287" s="483" t="s">
        <v>1000</v>
      </c>
      <c r="AC287" s="483"/>
    </row>
    <row r="288" spans="1:29" ht="18.75" customHeight="1">
      <c r="A288" s="482">
        <v>281</v>
      </c>
      <c r="B288" s="482" t="s">
        <v>840</v>
      </c>
      <c r="C288" s="482" t="s">
        <v>1354</v>
      </c>
      <c r="D288" s="482" t="s">
        <v>1361</v>
      </c>
      <c r="E288" s="482" t="s">
        <v>918</v>
      </c>
      <c r="F288" s="488" t="s">
        <v>1349</v>
      </c>
      <c r="G288" s="488" t="s">
        <v>920</v>
      </c>
      <c r="H288" s="488" t="s">
        <v>823</v>
      </c>
      <c r="I288" s="487" t="s">
        <v>921</v>
      </c>
      <c r="J288" s="487" t="s">
        <v>932</v>
      </c>
      <c r="K288" s="486" t="s">
        <v>1357</v>
      </c>
      <c r="L288" s="482">
        <v>2016</v>
      </c>
      <c r="M288" s="823">
        <v>0.76659595662088242</v>
      </c>
      <c r="N288" s="485">
        <v>294794.82730427699</v>
      </c>
      <c r="O288" s="485">
        <v>384550.45941504597</v>
      </c>
      <c r="P288" s="822">
        <v>2.7640315056798817</v>
      </c>
      <c r="Q288" s="822">
        <v>0</v>
      </c>
      <c r="R288" s="822">
        <v>1.8935124715696592</v>
      </c>
      <c r="S288" s="822">
        <v>0.77212882719079434</v>
      </c>
      <c r="T288" s="822">
        <v>0.77212882719079434</v>
      </c>
      <c r="U288" s="822">
        <v>0.77212882719079434</v>
      </c>
      <c r="V288" s="822">
        <v>2.3163864815723829</v>
      </c>
      <c r="W288" s="822">
        <v>1.5365363661096807</v>
      </c>
      <c r="X288" s="824">
        <v>5.7652148841758653</v>
      </c>
      <c r="Y288" s="484">
        <v>337359.50257842091</v>
      </c>
      <c r="Z288" s="484">
        <v>58516.379589664903</v>
      </c>
      <c r="AA288" s="483" t="s">
        <v>1227</v>
      </c>
      <c r="AB288" s="483" t="s">
        <v>1000</v>
      </c>
      <c r="AC288" s="483"/>
    </row>
    <row r="289" spans="1:29" ht="18.75" customHeight="1">
      <c r="A289" s="482">
        <v>282</v>
      </c>
      <c r="B289" s="482" t="s">
        <v>840</v>
      </c>
      <c r="C289" s="482" t="s">
        <v>1362</v>
      </c>
      <c r="D289" s="482" t="s">
        <v>1363</v>
      </c>
      <c r="E289" s="482" t="s">
        <v>854</v>
      </c>
      <c r="F289" s="488" t="s">
        <v>1364</v>
      </c>
      <c r="G289" s="488" t="s">
        <v>856</v>
      </c>
      <c r="H289" s="488" t="s">
        <v>823</v>
      </c>
      <c r="I289" s="487" t="s">
        <v>1365</v>
      </c>
      <c r="J289" s="487" t="s">
        <v>1366</v>
      </c>
      <c r="K289" s="486" t="s">
        <v>1367</v>
      </c>
      <c r="L289" s="482">
        <v>2016</v>
      </c>
      <c r="M289" s="821">
        <v>1402</v>
      </c>
      <c r="N289" s="485" t="s">
        <v>850</v>
      </c>
      <c r="O289" s="485" t="s">
        <v>850</v>
      </c>
      <c r="P289" s="822">
        <v>1889.2407150000001</v>
      </c>
      <c r="Q289" s="822">
        <v>1450</v>
      </c>
      <c r="R289" s="822">
        <v>1327</v>
      </c>
      <c r="S289" s="822">
        <v>1212</v>
      </c>
      <c r="T289" s="822">
        <v>1212</v>
      </c>
      <c r="U289" s="822">
        <v>1212</v>
      </c>
      <c r="V289" s="822">
        <v>3636</v>
      </c>
      <c r="W289" s="822">
        <v>2514</v>
      </c>
      <c r="X289" s="822">
        <v>2699</v>
      </c>
      <c r="Y289" s="484" t="s">
        <v>850</v>
      </c>
      <c r="Z289" s="484" t="s">
        <v>850</v>
      </c>
      <c r="AA289" s="828" t="s">
        <v>1368</v>
      </c>
      <c r="AB289" s="829" t="s">
        <v>1369</v>
      </c>
      <c r="AC289" s="483"/>
    </row>
    <row r="290" spans="1:29" ht="18.75" customHeight="1">
      <c r="A290" s="482">
        <v>283</v>
      </c>
      <c r="B290" s="482" t="s">
        <v>840</v>
      </c>
      <c r="C290" s="482" t="s">
        <v>1362</v>
      </c>
      <c r="D290" s="482" t="s">
        <v>1363</v>
      </c>
      <c r="E290" s="482" t="s">
        <v>854</v>
      </c>
      <c r="F290" s="488" t="s">
        <v>1370</v>
      </c>
      <c r="G290" s="488" t="s">
        <v>856</v>
      </c>
      <c r="H290" s="488" t="s">
        <v>823</v>
      </c>
      <c r="I290" s="487" t="s">
        <v>1371</v>
      </c>
      <c r="J290" s="487" t="s">
        <v>1372</v>
      </c>
      <c r="K290" s="486" t="s">
        <v>1367</v>
      </c>
      <c r="L290" s="482">
        <v>2016</v>
      </c>
      <c r="M290" s="821">
        <v>29</v>
      </c>
      <c r="N290" s="485" t="s">
        <v>850</v>
      </c>
      <c r="O290" s="485" t="s">
        <v>850</v>
      </c>
      <c r="P290" s="822">
        <v>42.220838000000001</v>
      </c>
      <c r="Q290" s="822">
        <v>45</v>
      </c>
      <c r="R290" s="822">
        <v>45</v>
      </c>
      <c r="S290" s="822">
        <v>42</v>
      </c>
      <c r="T290" s="822">
        <v>42</v>
      </c>
      <c r="U290" s="822">
        <v>42</v>
      </c>
      <c r="V290" s="822">
        <v>126</v>
      </c>
      <c r="W290" s="822">
        <v>84</v>
      </c>
      <c r="X290" s="822">
        <v>37.9</v>
      </c>
      <c r="Y290" s="484" t="s">
        <v>850</v>
      </c>
      <c r="Z290" s="484" t="s">
        <v>850</v>
      </c>
      <c r="AA290" s="830" t="s">
        <v>1368</v>
      </c>
      <c r="AB290" s="831" t="s">
        <v>1373</v>
      </c>
      <c r="AC290" s="483"/>
    </row>
    <row r="291" spans="1:29" ht="18.75" customHeight="1">
      <c r="A291" s="482">
        <v>284</v>
      </c>
      <c r="B291" s="482" t="s">
        <v>840</v>
      </c>
      <c r="C291" s="482" t="s">
        <v>1362</v>
      </c>
      <c r="D291" s="482" t="s">
        <v>1363</v>
      </c>
      <c r="E291" s="482" t="s">
        <v>854</v>
      </c>
      <c r="F291" s="488" t="s">
        <v>1374</v>
      </c>
      <c r="G291" s="488" t="s">
        <v>856</v>
      </c>
      <c r="H291" s="488" t="s">
        <v>823</v>
      </c>
      <c r="I291" s="487" t="s">
        <v>1375</v>
      </c>
      <c r="J291" s="487" t="s">
        <v>1376</v>
      </c>
      <c r="K291" s="486" t="s">
        <v>1367</v>
      </c>
      <c r="L291" s="482">
        <v>2016</v>
      </c>
      <c r="M291" s="821">
        <v>272</v>
      </c>
      <c r="N291" s="485" t="s">
        <v>850</v>
      </c>
      <c r="O291" s="485" t="s">
        <v>850</v>
      </c>
      <c r="P291" s="822">
        <v>345.94200000000001</v>
      </c>
      <c r="Q291" s="822">
        <v>333</v>
      </c>
      <c r="R291" s="822">
        <v>298</v>
      </c>
      <c r="S291" s="822">
        <v>272</v>
      </c>
      <c r="T291" s="822">
        <v>272</v>
      </c>
      <c r="U291" s="822">
        <v>272</v>
      </c>
      <c r="V291" s="822">
        <v>816</v>
      </c>
      <c r="W291" s="822">
        <v>550</v>
      </c>
      <c r="X291" s="822">
        <v>453.7</v>
      </c>
      <c r="Y291" s="484" t="s">
        <v>850</v>
      </c>
      <c r="Z291" s="484" t="s">
        <v>850</v>
      </c>
      <c r="AA291" s="830" t="s">
        <v>1368</v>
      </c>
      <c r="AB291" s="831" t="s">
        <v>1369</v>
      </c>
      <c r="AC291" s="483"/>
    </row>
    <row r="292" spans="1:29" ht="18.75" customHeight="1">
      <c r="A292" s="482">
        <v>285</v>
      </c>
      <c r="B292" s="482" t="s">
        <v>840</v>
      </c>
      <c r="C292" s="482" t="s">
        <v>1362</v>
      </c>
      <c r="D292" s="482" t="s">
        <v>1377</v>
      </c>
      <c r="E292" s="482">
        <v>1</v>
      </c>
      <c r="F292" s="488" t="s">
        <v>1378</v>
      </c>
      <c r="G292" s="488" t="s">
        <v>1379</v>
      </c>
      <c r="H292" s="488" t="s">
        <v>823</v>
      </c>
      <c r="I292" s="491" t="s">
        <v>1380</v>
      </c>
      <c r="J292" s="487" t="s">
        <v>1380</v>
      </c>
      <c r="K292" s="486" t="s">
        <v>1367</v>
      </c>
      <c r="L292" s="482">
        <v>2016</v>
      </c>
      <c r="M292" s="821">
        <v>12</v>
      </c>
      <c r="N292" s="485" t="s">
        <v>850</v>
      </c>
      <c r="O292" s="485" t="s">
        <v>850</v>
      </c>
      <c r="P292" s="822">
        <v>23</v>
      </c>
      <c r="Q292" s="822">
        <v>64</v>
      </c>
      <c r="R292" s="822">
        <v>0</v>
      </c>
      <c r="S292" s="822">
        <v>12</v>
      </c>
      <c r="T292" s="822">
        <v>12</v>
      </c>
      <c r="U292" s="822">
        <v>12</v>
      </c>
      <c r="V292" s="822">
        <v>36</v>
      </c>
      <c r="W292" s="822">
        <v>24</v>
      </c>
      <c r="X292" s="822">
        <v>0</v>
      </c>
      <c r="Y292" s="484" t="s">
        <v>850</v>
      </c>
      <c r="Z292" s="484" t="s">
        <v>850</v>
      </c>
      <c r="AA292" s="830" t="s">
        <v>1381</v>
      </c>
      <c r="AB292" s="831" t="s">
        <v>1382</v>
      </c>
      <c r="AC292" s="483"/>
    </row>
    <row r="293" spans="1:29" ht="18.75" customHeight="1">
      <c r="A293" s="482">
        <v>286</v>
      </c>
      <c r="B293" s="482" t="s">
        <v>840</v>
      </c>
      <c r="C293" s="482" t="s">
        <v>1362</v>
      </c>
      <c r="D293" s="482" t="s">
        <v>1377</v>
      </c>
      <c r="E293" s="482">
        <v>2</v>
      </c>
      <c r="F293" s="488" t="s">
        <v>1378</v>
      </c>
      <c r="G293" s="488" t="s">
        <v>1379</v>
      </c>
      <c r="H293" s="488" t="s">
        <v>823</v>
      </c>
      <c r="I293" s="491" t="s">
        <v>1383</v>
      </c>
      <c r="J293" s="487" t="s">
        <v>1383</v>
      </c>
      <c r="K293" s="486" t="s">
        <v>1367</v>
      </c>
      <c r="L293" s="482">
        <v>2016</v>
      </c>
      <c r="M293" s="821">
        <v>12</v>
      </c>
      <c r="N293" s="485" t="s">
        <v>850</v>
      </c>
      <c r="O293" s="485" t="s">
        <v>850</v>
      </c>
      <c r="P293" s="822">
        <v>0</v>
      </c>
      <c r="Q293" s="822">
        <v>57</v>
      </c>
      <c r="R293" s="822">
        <v>0</v>
      </c>
      <c r="S293" s="822">
        <v>12</v>
      </c>
      <c r="T293" s="822">
        <v>12</v>
      </c>
      <c r="U293" s="822">
        <v>12</v>
      </c>
      <c r="V293" s="822">
        <v>36</v>
      </c>
      <c r="W293" s="822">
        <v>24</v>
      </c>
      <c r="X293" s="822">
        <v>0</v>
      </c>
      <c r="Y293" s="484" t="s">
        <v>850</v>
      </c>
      <c r="Z293" s="484" t="s">
        <v>850</v>
      </c>
      <c r="AA293" s="830" t="s">
        <v>1384</v>
      </c>
      <c r="AB293" s="831" t="s">
        <v>1382</v>
      </c>
      <c r="AC293" s="483"/>
    </row>
    <row r="294" spans="1:29" ht="18.75" customHeight="1">
      <c r="A294" s="482">
        <v>287</v>
      </c>
      <c r="B294" s="482" t="s">
        <v>840</v>
      </c>
      <c r="C294" s="482" t="s">
        <v>1362</v>
      </c>
      <c r="D294" s="482" t="s">
        <v>1385</v>
      </c>
      <c r="E294" s="482">
        <v>1</v>
      </c>
      <c r="F294" s="488" t="s">
        <v>1378</v>
      </c>
      <c r="G294" s="488" t="s">
        <v>1386</v>
      </c>
      <c r="H294" s="488" t="s">
        <v>823</v>
      </c>
      <c r="I294" s="491" t="s">
        <v>1387</v>
      </c>
      <c r="J294" s="487" t="s">
        <v>1387</v>
      </c>
      <c r="K294" s="486" t="s">
        <v>1367</v>
      </c>
      <c r="L294" s="482">
        <v>2017</v>
      </c>
      <c r="M294" s="821">
        <v>5</v>
      </c>
      <c r="N294" s="485" t="s">
        <v>850</v>
      </c>
      <c r="O294" s="485" t="s">
        <v>850</v>
      </c>
      <c r="P294" s="822">
        <v>5</v>
      </c>
      <c r="Q294" s="822">
        <v>4</v>
      </c>
      <c r="R294" s="822">
        <v>0</v>
      </c>
      <c r="S294" s="822">
        <v>10</v>
      </c>
      <c r="T294" s="822">
        <v>10</v>
      </c>
      <c r="U294" s="822">
        <v>10</v>
      </c>
      <c r="V294" s="822">
        <v>30</v>
      </c>
      <c r="W294" s="822">
        <v>20</v>
      </c>
      <c r="X294" s="822">
        <v>0</v>
      </c>
      <c r="Y294" s="484" t="s">
        <v>850</v>
      </c>
      <c r="Z294" s="484" t="s">
        <v>850</v>
      </c>
      <c r="AA294" s="830" t="s">
        <v>1388</v>
      </c>
      <c r="AB294" s="831" t="s">
        <v>1389</v>
      </c>
      <c r="AC294" s="483"/>
    </row>
    <row r="295" spans="1:29" ht="18.75" customHeight="1">
      <c r="A295" s="482">
        <v>288</v>
      </c>
      <c r="B295" s="482" t="s">
        <v>840</v>
      </c>
      <c r="C295" s="482" t="s">
        <v>1362</v>
      </c>
      <c r="D295" s="482" t="s">
        <v>1385</v>
      </c>
      <c r="E295" s="482">
        <v>2</v>
      </c>
      <c r="F295" s="488" t="s">
        <v>1378</v>
      </c>
      <c r="G295" s="488" t="s">
        <v>1386</v>
      </c>
      <c r="H295" s="488" t="s">
        <v>823</v>
      </c>
      <c r="I295" s="491" t="s">
        <v>1390</v>
      </c>
      <c r="J295" s="487" t="s">
        <v>1390</v>
      </c>
      <c r="K295" s="486" t="s">
        <v>1367</v>
      </c>
      <c r="L295" s="482">
        <v>2016</v>
      </c>
      <c r="M295" s="821">
        <v>4</v>
      </c>
      <c r="N295" s="485" t="s">
        <v>850</v>
      </c>
      <c r="O295" s="485" t="s">
        <v>850</v>
      </c>
      <c r="P295" s="822">
        <v>0</v>
      </c>
      <c r="Q295" s="822">
        <v>3</v>
      </c>
      <c r="R295" s="822">
        <v>3</v>
      </c>
      <c r="S295" s="822">
        <v>10</v>
      </c>
      <c r="T295" s="822">
        <v>10</v>
      </c>
      <c r="U295" s="822">
        <v>10</v>
      </c>
      <c r="V295" s="822">
        <v>30</v>
      </c>
      <c r="W295" s="822">
        <v>20</v>
      </c>
      <c r="X295" s="822">
        <v>2</v>
      </c>
      <c r="Y295" s="484" t="s">
        <v>850</v>
      </c>
      <c r="Z295" s="484" t="s">
        <v>850</v>
      </c>
      <c r="AA295" s="830" t="s">
        <v>1384</v>
      </c>
      <c r="AB295" s="831" t="s">
        <v>1391</v>
      </c>
      <c r="AC295" s="483"/>
    </row>
    <row r="296" spans="1:29" ht="18.75" customHeight="1">
      <c r="A296" s="482">
        <v>289</v>
      </c>
      <c r="B296" s="482" t="s">
        <v>840</v>
      </c>
      <c r="C296" s="482" t="s">
        <v>1362</v>
      </c>
      <c r="D296" s="482" t="s">
        <v>1392</v>
      </c>
      <c r="E296" s="482">
        <v>1</v>
      </c>
      <c r="F296" s="488" t="s">
        <v>1378</v>
      </c>
      <c r="G296" s="488" t="s">
        <v>1393</v>
      </c>
      <c r="H296" s="488" t="s">
        <v>823</v>
      </c>
      <c r="I296" s="491" t="s">
        <v>1394</v>
      </c>
      <c r="J296" s="487" t="s">
        <v>1394</v>
      </c>
      <c r="K296" s="486" t="s">
        <v>1367</v>
      </c>
      <c r="L296" s="482">
        <v>2016</v>
      </c>
      <c r="M296" s="821">
        <v>22</v>
      </c>
      <c r="N296" s="485" t="s">
        <v>850</v>
      </c>
      <c r="O296" s="485" t="s">
        <v>850</v>
      </c>
      <c r="P296" s="822">
        <v>7</v>
      </c>
      <c r="Q296" s="822">
        <v>0</v>
      </c>
      <c r="R296" s="822">
        <v>1</v>
      </c>
      <c r="S296" s="822">
        <v>21</v>
      </c>
      <c r="T296" s="822">
        <v>21</v>
      </c>
      <c r="U296" s="822">
        <v>21</v>
      </c>
      <c r="V296" s="822">
        <v>63</v>
      </c>
      <c r="W296" s="822">
        <v>42</v>
      </c>
      <c r="X296" s="822">
        <v>3</v>
      </c>
      <c r="Y296" s="484" t="s">
        <v>850</v>
      </c>
      <c r="Z296" s="484" t="s">
        <v>850</v>
      </c>
      <c r="AA296" s="830" t="s">
        <v>1395</v>
      </c>
      <c r="AB296" s="831" t="s">
        <v>1396</v>
      </c>
      <c r="AC296" s="483"/>
    </row>
    <row r="297" spans="1:29" ht="18.75" customHeight="1">
      <c r="A297" s="482">
        <v>290</v>
      </c>
      <c r="B297" s="482" t="s">
        <v>840</v>
      </c>
      <c r="C297" s="482" t="s">
        <v>1362</v>
      </c>
      <c r="D297" s="482" t="s">
        <v>1392</v>
      </c>
      <c r="E297" s="482">
        <v>2</v>
      </c>
      <c r="F297" s="488" t="s">
        <v>1378</v>
      </c>
      <c r="G297" s="488" t="s">
        <v>1393</v>
      </c>
      <c r="H297" s="488" t="s">
        <v>823</v>
      </c>
      <c r="I297" s="491" t="s">
        <v>1397</v>
      </c>
      <c r="J297" s="487" t="s">
        <v>1397</v>
      </c>
      <c r="K297" s="486" t="s">
        <v>1367</v>
      </c>
      <c r="L297" s="482">
        <v>2016</v>
      </c>
      <c r="M297" s="832">
        <v>1</v>
      </c>
      <c r="N297" s="485" t="s">
        <v>850</v>
      </c>
      <c r="O297" s="485" t="s">
        <v>850</v>
      </c>
      <c r="P297" s="833">
        <v>1</v>
      </c>
      <c r="Q297" s="822" t="s">
        <v>850</v>
      </c>
      <c r="R297" s="833">
        <v>3.7037037037037035E-2</v>
      </c>
      <c r="S297" s="822">
        <v>1</v>
      </c>
      <c r="T297" s="822">
        <v>1</v>
      </c>
      <c r="U297" s="822">
        <v>1</v>
      </c>
      <c r="V297" s="822">
        <v>3</v>
      </c>
      <c r="W297" s="822">
        <v>2</v>
      </c>
      <c r="X297" s="833">
        <v>1</v>
      </c>
      <c r="Y297" s="484" t="s">
        <v>850</v>
      </c>
      <c r="Z297" s="484" t="s">
        <v>850</v>
      </c>
      <c r="AA297" s="830" t="s">
        <v>1398</v>
      </c>
      <c r="AB297" s="831" t="s">
        <v>1399</v>
      </c>
      <c r="AC297" s="483"/>
    </row>
    <row r="298" spans="1:29" ht="18.75" customHeight="1">
      <c r="A298" s="482">
        <v>291</v>
      </c>
      <c r="B298" s="482" t="s">
        <v>840</v>
      </c>
      <c r="C298" s="482" t="s">
        <v>1362</v>
      </c>
      <c r="D298" s="482" t="s">
        <v>1400</v>
      </c>
      <c r="E298" s="482">
        <v>1</v>
      </c>
      <c r="F298" s="488" t="s">
        <v>1378</v>
      </c>
      <c r="G298" s="488" t="s">
        <v>1401</v>
      </c>
      <c r="H298" s="488" t="s">
        <v>823</v>
      </c>
      <c r="I298" s="492" t="s">
        <v>1402</v>
      </c>
      <c r="J298" s="487" t="s">
        <v>1402</v>
      </c>
      <c r="K298" s="486" t="s">
        <v>1367</v>
      </c>
      <c r="L298" s="482">
        <v>2016</v>
      </c>
      <c r="M298" s="821">
        <v>6</v>
      </c>
      <c r="N298" s="485" t="s">
        <v>850</v>
      </c>
      <c r="O298" s="485" t="s">
        <v>850</v>
      </c>
      <c r="P298" s="822">
        <v>12</v>
      </c>
      <c r="Q298" s="822">
        <v>5</v>
      </c>
      <c r="R298" s="822">
        <v>10</v>
      </c>
      <c r="S298" s="822">
        <v>25</v>
      </c>
      <c r="T298" s="822">
        <v>25</v>
      </c>
      <c r="U298" s="822">
        <v>25</v>
      </c>
      <c r="V298" s="822">
        <v>75</v>
      </c>
      <c r="W298" s="822">
        <v>50</v>
      </c>
      <c r="X298" s="822">
        <v>31</v>
      </c>
      <c r="Y298" s="484" t="s">
        <v>850</v>
      </c>
      <c r="Z298" s="484" t="s">
        <v>850</v>
      </c>
      <c r="AA298" s="830" t="s">
        <v>1403</v>
      </c>
      <c r="AB298" s="831" t="s">
        <v>1404</v>
      </c>
      <c r="AC298" s="483"/>
    </row>
    <row r="299" spans="1:29" ht="18.75" customHeight="1">
      <c r="A299" s="482">
        <v>292</v>
      </c>
      <c r="B299" s="482" t="s">
        <v>840</v>
      </c>
      <c r="C299" s="482" t="s">
        <v>1405</v>
      </c>
      <c r="D299" s="482" t="s">
        <v>1406</v>
      </c>
      <c r="E299" s="482">
        <v>1</v>
      </c>
      <c r="F299" s="488" t="s">
        <v>1378</v>
      </c>
      <c r="G299" s="488" t="s">
        <v>1407</v>
      </c>
      <c r="H299" s="488" t="s">
        <v>823</v>
      </c>
      <c r="I299" s="491" t="s">
        <v>1408</v>
      </c>
      <c r="J299" s="487" t="s">
        <v>1408</v>
      </c>
      <c r="K299" s="486" t="s">
        <v>1367</v>
      </c>
      <c r="L299" s="482">
        <v>2017</v>
      </c>
      <c r="M299" s="821">
        <v>138</v>
      </c>
      <c r="N299" s="485" t="s">
        <v>850</v>
      </c>
      <c r="O299" s="485" t="s">
        <v>850</v>
      </c>
      <c r="P299" s="822">
        <v>118</v>
      </c>
      <c r="Q299" s="822">
        <v>191</v>
      </c>
      <c r="R299" s="822">
        <v>190</v>
      </c>
      <c r="S299" s="822">
        <v>138</v>
      </c>
      <c r="T299" s="822">
        <v>138</v>
      </c>
      <c r="U299" s="822">
        <v>138</v>
      </c>
      <c r="V299" s="822">
        <v>414</v>
      </c>
      <c r="W299" s="822">
        <v>276</v>
      </c>
      <c r="X299" s="822">
        <v>195</v>
      </c>
      <c r="Y299" s="484" t="s">
        <v>850</v>
      </c>
      <c r="Z299" s="484" t="s">
        <v>850</v>
      </c>
      <c r="AA299" s="830" t="s">
        <v>1409</v>
      </c>
      <c r="AB299" s="831" t="s">
        <v>1410</v>
      </c>
      <c r="AC299" s="483"/>
    </row>
    <row r="300" spans="1:29" ht="18.75" customHeight="1">
      <c r="A300" s="482">
        <v>293</v>
      </c>
      <c r="B300" s="482" t="s">
        <v>840</v>
      </c>
      <c r="C300" s="482" t="s">
        <v>1405</v>
      </c>
      <c r="D300" s="482" t="s">
        <v>1406</v>
      </c>
      <c r="E300" s="482">
        <v>2</v>
      </c>
      <c r="F300" s="488" t="s">
        <v>1378</v>
      </c>
      <c r="G300" s="488" t="s">
        <v>1407</v>
      </c>
      <c r="H300" s="488" t="s">
        <v>823</v>
      </c>
      <c r="I300" s="491" t="s">
        <v>1411</v>
      </c>
      <c r="J300" s="487" t="s">
        <v>1411</v>
      </c>
      <c r="K300" s="486" t="s">
        <v>1367</v>
      </c>
      <c r="L300" s="482">
        <v>2017</v>
      </c>
      <c r="M300" s="821">
        <v>3600</v>
      </c>
      <c r="N300" s="485" t="s">
        <v>850</v>
      </c>
      <c r="O300" s="485" t="s">
        <v>850</v>
      </c>
      <c r="P300" s="822">
        <v>3000</v>
      </c>
      <c r="Q300" s="822">
        <v>4970</v>
      </c>
      <c r="R300" s="822">
        <v>3610</v>
      </c>
      <c r="S300" s="822">
        <v>3600</v>
      </c>
      <c r="T300" s="822">
        <v>3600</v>
      </c>
      <c r="U300" s="822">
        <v>3600</v>
      </c>
      <c r="V300" s="822">
        <v>10800</v>
      </c>
      <c r="W300" s="822">
        <v>7200</v>
      </c>
      <c r="X300" s="822">
        <v>3959</v>
      </c>
      <c r="Y300" s="484" t="s">
        <v>850</v>
      </c>
      <c r="Z300" s="484" t="s">
        <v>850</v>
      </c>
      <c r="AA300" s="830" t="s">
        <v>1412</v>
      </c>
      <c r="AB300" s="831" t="s">
        <v>1413</v>
      </c>
      <c r="AC300" s="483"/>
    </row>
    <row r="301" spans="1:29" ht="18.75" customHeight="1">
      <c r="A301" s="482">
        <v>294</v>
      </c>
      <c r="B301" s="482" t="s">
        <v>840</v>
      </c>
      <c r="C301" s="482" t="s">
        <v>1405</v>
      </c>
      <c r="D301" s="482" t="s">
        <v>1406</v>
      </c>
      <c r="E301" s="482">
        <v>3</v>
      </c>
      <c r="F301" s="488" t="s">
        <v>1414</v>
      </c>
      <c r="G301" s="488" t="s">
        <v>1407</v>
      </c>
      <c r="H301" s="488" t="s">
        <v>823</v>
      </c>
      <c r="I301" s="491" t="s">
        <v>1415</v>
      </c>
      <c r="J301" s="487" t="s">
        <v>1415</v>
      </c>
      <c r="K301" s="486" t="s">
        <v>1367</v>
      </c>
      <c r="L301" s="482">
        <v>2017</v>
      </c>
      <c r="M301" s="823">
        <v>0.2</v>
      </c>
      <c r="N301" s="485" t="s">
        <v>850</v>
      </c>
      <c r="O301" s="485" t="s">
        <v>850</v>
      </c>
      <c r="P301" s="824">
        <v>0.2</v>
      </c>
      <c r="Q301" s="824">
        <v>0.18</v>
      </c>
      <c r="R301" s="824">
        <v>0.18</v>
      </c>
      <c r="S301" s="822">
        <v>0.2</v>
      </c>
      <c r="T301" s="822">
        <v>0.2</v>
      </c>
      <c r="U301" s="822">
        <v>0.2</v>
      </c>
      <c r="V301" s="822">
        <v>0.60000000000000009</v>
      </c>
      <c r="W301" s="822">
        <v>0.4</v>
      </c>
      <c r="X301" s="824">
        <v>0.27</v>
      </c>
      <c r="Y301" s="484" t="s">
        <v>850</v>
      </c>
      <c r="Z301" s="484" t="s">
        <v>850</v>
      </c>
      <c r="AA301" s="830" t="s">
        <v>1416</v>
      </c>
      <c r="AB301" s="831" t="s">
        <v>1417</v>
      </c>
      <c r="AC301" s="483"/>
    </row>
    <row r="302" spans="1:29" ht="18.75" customHeight="1">
      <c r="A302" s="482">
        <v>295</v>
      </c>
      <c r="B302" s="482" t="s">
        <v>840</v>
      </c>
      <c r="C302" s="482" t="s">
        <v>1405</v>
      </c>
      <c r="D302" s="482" t="s">
        <v>1418</v>
      </c>
      <c r="E302" s="482">
        <v>1</v>
      </c>
      <c r="F302" s="488" t="s">
        <v>982</v>
      </c>
      <c r="G302" s="488" t="s">
        <v>1407</v>
      </c>
      <c r="H302" s="488" t="s">
        <v>823</v>
      </c>
      <c r="I302" s="491" t="s">
        <v>1419</v>
      </c>
      <c r="J302" s="487" t="s">
        <v>1419</v>
      </c>
      <c r="K302" s="486" t="s">
        <v>1367</v>
      </c>
      <c r="L302" s="482">
        <v>2018</v>
      </c>
      <c r="M302" s="826" t="s">
        <v>1420</v>
      </c>
      <c r="N302" s="485" t="s">
        <v>850</v>
      </c>
      <c r="O302" s="485" t="s">
        <v>850</v>
      </c>
      <c r="P302" s="825" t="s">
        <v>850</v>
      </c>
      <c r="Q302" s="825" t="s">
        <v>850</v>
      </c>
      <c r="R302" s="825" t="s">
        <v>850</v>
      </c>
      <c r="S302" s="822" t="s">
        <v>1013</v>
      </c>
      <c r="T302" s="822" t="s">
        <v>1013</v>
      </c>
      <c r="U302" s="822" t="s">
        <v>1013</v>
      </c>
      <c r="V302" s="822" t="s">
        <v>1013</v>
      </c>
      <c r="W302" s="822" t="s">
        <v>1013</v>
      </c>
      <c r="X302" s="825">
        <v>0</v>
      </c>
      <c r="Y302" s="484" t="s">
        <v>850</v>
      </c>
      <c r="Z302" s="484" t="s">
        <v>850</v>
      </c>
      <c r="AA302" s="834"/>
      <c r="AB302" s="835"/>
      <c r="AC302" s="483"/>
    </row>
    <row r="303" spans="1:29" ht="18.75" customHeight="1">
      <c r="A303" s="482">
        <v>296</v>
      </c>
      <c r="B303" s="482" t="s">
        <v>840</v>
      </c>
      <c r="C303" s="482" t="s">
        <v>1405</v>
      </c>
      <c r="D303" s="482" t="s">
        <v>1421</v>
      </c>
      <c r="E303" s="482">
        <v>1</v>
      </c>
      <c r="F303" s="488" t="s">
        <v>1378</v>
      </c>
      <c r="G303" s="488" t="s">
        <v>1407</v>
      </c>
      <c r="H303" s="488" t="s">
        <v>1010</v>
      </c>
      <c r="I303" s="491" t="s">
        <v>1422</v>
      </c>
      <c r="J303" s="487" t="s">
        <v>1422</v>
      </c>
      <c r="K303" s="486" t="s">
        <v>1367</v>
      </c>
      <c r="L303" s="482" t="s">
        <v>1013</v>
      </c>
      <c r="M303" s="821" t="s">
        <v>1420</v>
      </c>
      <c r="N303" s="485" t="s">
        <v>850</v>
      </c>
      <c r="O303" s="485" t="s">
        <v>850</v>
      </c>
      <c r="P303" s="822" t="s">
        <v>1013</v>
      </c>
      <c r="Q303" s="822" t="s">
        <v>1013</v>
      </c>
      <c r="R303" s="822" t="s">
        <v>1013</v>
      </c>
      <c r="S303" s="822" t="s">
        <v>1013</v>
      </c>
      <c r="T303" s="822" t="s">
        <v>1013</v>
      </c>
      <c r="U303" s="822" t="s">
        <v>1013</v>
      </c>
      <c r="V303" s="822" t="s">
        <v>1013</v>
      </c>
      <c r="W303" s="822" t="s">
        <v>1013</v>
      </c>
      <c r="X303" s="822">
        <v>0</v>
      </c>
      <c r="Y303" s="484" t="s">
        <v>850</v>
      </c>
      <c r="Z303" s="484" t="s">
        <v>850</v>
      </c>
      <c r="AA303" s="483"/>
      <c r="AB303" s="483"/>
      <c r="AC303" s="483"/>
    </row>
    <row r="304" spans="1:29" ht="18.75" customHeight="1">
      <c r="A304" s="482">
        <v>297</v>
      </c>
      <c r="B304" s="482" t="s">
        <v>840</v>
      </c>
      <c r="C304" s="482" t="s">
        <v>1405</v>
      </c>
      <c r="D304" s="482" t="s">
        <v>1421</v>
      </c>
      <c r="E304" s="482">
        <v>1</v>
      </c>
      <c r="F304" s="488" t="s">
        <v>982</v>
      </c>
      <c r="G304" s="488" t="s">
        <v>1407</v>
      </c>
      <c r="H304" s="488" t="s">
        <v>1010</v>
      </c>
      <c r="I304" s="491" t="s">
        <v>1422</v>
      </c>
      <c r="J304" s="487" t="s">
        <v>1422</v>
      </c>
      <c r="K304" s="486" t="s">
        <v>1367</v>
      </c>
      <c r="L304" s="482" t="s">
        <v>1013</v>
      </c>
      <c r="M304" s="826" t="s">
        <v>1420</v>
      </c>
      <c r="N304" s="485" t="s">
        <v>850</v>
      </c>
      <c r="O304" s="485" t="s">
        <v>850</v>
      </c>
      <c r="P304" s="825" t="s">
        <v>1013</v>
      </c>
      <c r="Q304" s="825" t="s">
        <v>1013</v>
      </c>
      <c r="R304" s="825" t="s">
        <v>1013</v>
      </c>
      <c r="S304" s="822" t="s">
        <v>1013</v>
      </c>
      <c r="T304" s="822" t="s">
        <v>1013</v>
      </c>
      <c r="U304" s="822" t="s">
        <v>1013</v>
      </c>
      <c r="V304" s="822" t="s">
        <v>1013</v>
      </c>
      <c r="W304" s="822" t="s">
        <v>1013</v>
      </c>
      <c r="X304" s="825">
        <v>0</v>
      </c>
      <c r="Y304" s="484" t="s">
        <v>850</v>
      </c>
      <c r="Z304" s="484" t="s">
        <v>850</v>
      </c>
      <c r="AA304" s="483"/>
      <c r="AB304" s="483"/>
      <c r="AC304" s="483"/>
    </row>
    <row r="305" spans="1:29" ht="18.75" customHeight="1">
      <c r="A305" s="482">
        <v>298</v>
      </c>
      <c r="B305" s="482" t="s">
        <v>840</v>
      </c>
      <c r="C305" s="482" t="s">
        <v>1405</v>
      </c>
      <c r="D305" s="482" t="s">
        <v>1421</v>
      </c>
      <c r="E305" s="482">
        <v>2</v>
      </c>
      <c r="F305" s="488" t="s">
        <v>1378</v>
      </c>
      <c r="G305" s="488" t="s">
        <v>1407</v>
      </c>
      <c r="H305" s="488" t="s">
        <v>1010</v>
      </c>
      <c r="I305" s="491" t="s">
        <v>1423</v>
      </c>
      <c r="J305" s="487" t="s">
        <v>1423</v>
      </c>
      <c r="K305" s="486" t="s">
        <v>1367</v>
      </c>
      <c r="L305" s="482" t="s">
        <v>1013</v>
      </c>
      <c r="M305" s="821" t="s">
        <v>1420</v>
      </c>
      <c r="N305" s="485" t="s">
        <v>850</v>
      </c>
      <c r="O305" s="485" t="s">
        <v>850</v>
      </c>
      <c r="P305" s="822" t="s">
        <v>1013</v>
      </c>
      <c r="Q305" s="822" t="s">
        <v>1013</v>
      </c>
      <c r="R305" s="822" t="s">
        <v>1013</v>
      </c>
      <c r="S305" s="822" t="s">
        <v>1013</v>
      </c>
      <c r="T305" s="822" t="s">
        <v>1013</v>
      </c>
      <c r="U305" s="822" t="s">
        <v>1013</v>
      </c>
      <c r="V305" s="822" t="s">
        <v>1013</v>
      </c>
      <c r="W305" s="822" t="s">
        <v>1013</v>
      </c>
      <c r="X305" s="822">
        <v>0</v>
      </c>
      <c r="Y305" s="484" t="s">
        <v>850</v>
      </c>
      <c r="Z305" s="484" t="s">
        <v>850</v>
      </c>
      <c r="AA305" s="483"/>
      <c r="AB305" s="483"/>
      <c r="AC305" s="483"/>
    </row>
    <row r="306" spans="1:29" ht="18.75" customHeight="1">
      <c r="A306" s="482">
        <v>299</v>
      </c>
      <c r="B306" s="482" t="s">
        <v>840</v>
      </c>
      <c r="C306" s="482" t="s">
        <v>1405</v>
      </c>
      <c r="D306" s="482" t="s">
        <v>1421</v>
      </c>
      <c r="E306" s="482">
        <v>2</v>
      </c>
      <c r="F306" s="488" t="s">
        <v>982</v>
      </c>
      <c r="G306" s="488" t="s">
        <v>1407</v>
      </c>
      <c r="H306" s="488" t="s">
        <v>1010</v>
      </c>
      <c r="I306" s="491" t="s">
        <v>1423</v>
      </c>
      <c r="J306" s="487" t="s">
        <v>1423</v>
      </c>
      <c r="K306" s="486" t="s">
        <v>1367</v>
      </c>
      <c r="L306" s="482" t="s">
        <v>1013</v>
      </c>
      <c r="M306" s="826" t="s">
        <v>1420</v>
      </c>
      <c r="N306" s="485" t="s">
        <v>850</v>
      </c>
      <c r="O306" s="485" t="s">
        <v>850</v>
      </c>
      <c r="P306" s="825" t="s">
        <v>1013</v>
      </c>
      <c r="Q306" s="825" t="s">
        <v>1013</v>
      </c>
      <c r="R306" s="825" t="s">
        <v>968</v>
      </c>
      <c r="S306" s="822" t="s">
        <v>1013</v>
      </c>
      <c r="T306" s="822" t="s">
        <v>1013</v>
      </c>
      <c r="U306" s="822" t="s">
        <v>1013</v>
      </c>
      <c r="V306" s="822" t="s">
        <v>1013</v>
      </c>
      <c r="W306" s="822" t="s">
        <v>1013</v>
      </c>
      <c r="X306" s="825">
        <v>0</v>
      </c>
      <c r="Y306" s="484" t="s">
        <v>850</v>
      </c>
      <c r="Z306" s="484" t="s">
        <v>850</v>
      </c>
      <c r="AA306" s="483"/>
      <c r="AB306" s="483"/>
      <c r="AC306" s="483"/>
    </row>
    <row r="307" spans="1:29" ht="18.75" customHeight="1">
      <c r="A307" s="482">
        <v>300</v>
      </c>
      <c r="B307" s="482" t="s">
        <v>840</v>
      </c>
      <c r="C307" s="482" t="s">
        <v>1405</v>
      </c>
      <c r="D307" s="482" t="s">
        <v>1421</v>
      </c>
      <c r="E307" s="482">
        <v>3</v>
      </c>
      <c r="F307" s="488" t="s">
        <v>1378</v>
      </c>
      <c r="G307" s="488" t="s">
        <v>1407</v>
      </c>
      <c r="H307" s="488" t="s">
        <v>1010</v>
      </c>
      <c r="I307" s="491" t="s">
        <v>1424</v>
      </c>
      <c r="J307" s="487" t="s">
        <v>1424</v>
      </c>
      <c r="K307" s="486" t="s">
        <v>1367</v>
      </c>
      <c r="L307" s="482" t="s">
        <v>1013</v>
      </c>
      <c r="M307" s="821" t="s">
        <v>1420</v>
      </c>
      <c r="N307" s="485" t="s">
        <v>850</v>
      </c>
      <c r="O307" s="485" t="s">
        <v>850</v>
      </c>
      <c r="P307" s="822" t="s">
        <v>1013</v>
      </c>
      <c r="Q307" s="822" t="s">
        <v>1013</v>
      </c>
      <c r="R307" s="822" t="s">
        <v>968</v>
      </c>
      <c r="S307" s="822" t="s">
        <v>1013</v>
      </c>
      <c r="T307" s="822" t="s">
        <v>1013</v>
      </c>
      <c r="U307" s="822" t="s">
        <v>1013</v>
      </c>
      <c r="V307" s="822" t="s">
        <v>1013</v>
      </c>
      <c r="W307" s="822" t="s">
        <v>1013</v>
      </c>
      <c r="X307" s="822">
        <v>0</v>
      </c>
      <c r="Y307" s="484" t="s">
        <v>850</v>
      </c>
      <c r="Z307" s="484" t="s">
        <v>850</v>
      </c>
      <c r="AA307" s="483"/>
      <c r="AB307" s="483"/>
      <c r="AC307" s="483"/>
    </row>
    <row r="308" spans="1:29" ht="18.75" customHeight="1">
      <c r="A308" s="488">
        <v>301</v>
      </c>
      <c r="B308" s="482" t="s">
        <v>840</v>
      </c>
      <c r="C308" s="488" t="s">
        <v>1425</v>
      </c>
      <c r="D308" s="488" t="s">
        <v>1426</v>
      </c>
      <c r="E308" s="488">
        <v>1</v>
      </c>
      <c r="F308" s="488" t="s">
        <v>1378</v>
      </c>
      <c r="G308" s="490" t="s">
        <v>1427</v>
      </c>
      <c r="H308" s="488" t="s">
        <v>823</v>
      </c>
      <c r="I308" s="487" t="s">
        <v>1428</v>
      </c>
      <c r="J308" s="487" t="s">
        <v>1428</v>
      </c>
      <c r="K308" s="486" t="s">
        <v>1429</v>
      </c>
      <c r="L308" s="488" t="s">
        <v>850</v>
      </c>
      <c r="M308" s="836" t="s">
        <v>1430</v>
      </c>
      <c r="N308" s="485" t="s">
        <v>850</v>
      </c>
      <c r="O308" s="485" t="s">
        <v>850</v>
      </c>
      <c r="P308" s="822" t="s">
        <v>1430</v>
      </c>
      <c r="Q308" s="822">
        <v>0</v>
      </c>
      <c r="R308" s="822">
        <v>0</v>
      </c>
      <c r="S308" s="822">
        <v>3</v>
      </c>
      <c r="T308" s="822">
        <v>3</v>
      </c>
      <c r="U308" s="822">
        <v>3</v>
      </c>
      <c r="V308" s="822">
        <v>9</v>
      </c>
      <c r="W308" s="822">
        <v>6</v>
      </c>
      <c r="X308" s="822">
        <v>4</v>
      </c>
      <c r="Y308" s="484" t="s">
        <v>850</v>
      </c>
      <c r="Z308" s="484" t="s">
        <v>850</v>
      </c>
      <c r="AA308" s="483" t="s">
        <v>1431</v>
      </c>
      <c r="AB308" s="483" t="s">
        <v>1432</v>
      </c>
      <c r="AC308" s="483"/>
    </row>
    <row r="309" spans="1:29" ht="369.5" customHeight="1">
      <c r="A309" s="488">
        <v>302</v>
      </c>
      <c r="B309" s="482" t="s">
        <v>840</v>
      </c>
      <c r="C309" s="488" t="s">
        <v>1425</v>
      </c>
      <c r="D309" s="488" t="s">
        <v>1433</v>
      </c>
      <c r="E309" s="488">
        <v>1</v>
      </c>
      <c r="F309" s="488" t="s">
        <v>1378</v>
      </c>
      <c r="G309" s="488" t="s">
        <v>1434</v>
      </c>
      <c r="H309" s="488" t="s">
        <v>823</v>
      </c>
      <c r="I309" s="487" t="s">
        <v>1435</v>
      </c>
      <c r="J309" s="487" t="s">
        <v>1435</v>
      </c>
      <c r="K309" s="486" t="s">
        <v>1429</v>
      </c>
      <c r="L309" s="488">
        <v>2016</v>
      </c>
      <c r="M309" s="836" t="s">
        <v>1430</v>
      </c>
      <c r="N309" s="485" t="s">
        <v>850</v>
      </c>
      <c r="O309" s="485" t="s">
        <v>850</v>
      </c>
      <c r="P309" s="837" t="s">
        <v>1436</v>
      </c>
      <c r="Q309" s="837" t="s">
        <v>1437</v>
      </c>
      <c r="R309" s="837" t="s">
        <v>1438</v>
      </c>
      <c r="S309" s="838">
        <v>7000</v>
      </c>
      <c r="T309" s="838">
        <v>7000</v>
      </c>
      <c r="U309" s="838">
        <v>7000</v>
      </c>
      <c r="V309" s="838">
        <v>21000</v>
      </c>
      <c r="W309" s="838">
        <v>14000</v>
      </c>
      <c r="X309" s="837" t="s">
        <v>1439</v>
      </c>
      <c r="Y309" s="484" t="s">
        <v>850</v>
      </c>
      <c r="Z309" s="484" t="s">
        <v>850</v>
      </c>
      <c r="AA309" s="483" t="s">
        <v>1440</v>
      </c>
      <c r="AB309" s="483" t="s">
        <v>1441</v>
      </c>
      <c r="AC309" s="483"/>
    </row>
    <row r="310" spans="1:29" ht="18.75" customHeight="1">
      <c r="A310" s="488">
        <v>303</v>
      </c>
      <c r="B310" s="482" t="s">
        <v>840</v>
      </c>
      <c r="C310" s="488" t="s">
        <v>1425</v>
      </c>
      <c r="D310" s="488" t="s">
        <v>1433</v>
      </c>
      <c r="E310" s="488">
        <v>1</v>
      </c>
      <c r="F310" s="488" t="s">
        <v>1442</v>
      </c>
      <c r="G310" s="488" t="s">
        <v>1434</v>
      </c>
      <c r="H310" s="488" t="s">
        <v>823</v>
      </c>
      <c r="I310" s="487" t="s">
        <v>1443</v>
      </c>
      <c r="J310" s="487" t="s">
        <v>1443</v>
      </c>
      <c r="K310" s="486" t="s">
        <v>1429</v>
      </c>
      <c r="L310" s="488">
        <v>2016</v>
      </c>
      <c r="M310" s="839">
        <v>9.7934085711071955E-2</v>
      </c>
      <c r="N310" s="485">
        <v>2267</v>
      </c>
      <c r="O310" s="485">
        <v>26671</v>
      </c>
      <c r="P310" s="825">
        <v>9.7934085711071955E-2</v>
      </c>
      <c r="Q310" s="825">
        <v>8.4998687713246604E-2</v>
      </c>
      <c r="R310" s="825">
        <v>8.9300000000000004E-2</v>
      </c>
      <c r="S310" s="822">
        <v>8.9300000000000004E-2</v>
      </c>
      <c r="T310" s="822">
        <v>0.13</v>
      </c>
      <c r="U310" s="822">
        <v>0.13</v>
      </c>
      <c r="V310" s="822">
        <v>0.39</v>
      </c>
      <c r="W310" s="822">
        <v>0.26</v>
      </c>
      <c r="X310" s="825">
        <v>8.5300000000000001E-2</v>
      </c>
      <c r="Y310" s="484">
        <v>2267</v>
      </c>
      <c r="Z310" s="484">
        <v>26671</v>
      </c>
      <c r="AA310" s="489" t="s">
        <v>1444</v>
      </c>
      <c r="AB310" s="489" t="s">
        <v>1445</v>
      </c>
      <c r="AC310" s="483"/>
    </row>
    <row r="311" spans="1:29" ht="18.75" customHeight="1">
      <c r="A311" s="488">
        <v>304</v>
      </c>
      <c r="B311" s="482" t="s">
        <v>840</v>
      </c>
      <c r="C311" s="488" t="s">
        <v>1425</v>
      </c>
      <c r="D311" s="488" t="s">
        <v>1446</v>
      </c>
      <c r="E311" s="488">
        <v>1</v>
      </c>
      <c r="F311" s="488" t="s">
        <v>1442</v>
      </c>
      <c r="G311" s="488" t="s">
        <v>1447</v>
      </c>
      <c r="H311" s="488" t="s">
        <v>823</v>
      </c>
      <c r="I311" s="487" t="s">
        <v>1448</v>
      </c>
      <c r="J311" s="487" t="s">
        <v>1448</v>
      </c>
      <c r="K311" s="486" t="s">
        <v>1429</v>
      </c>
      <c r="L311" s="488" t="s">
        <v>850</v>
      </c>
      <c r="M311" s="839">
        <v>3.6986673918955673E-2</v>
      </c>
      <c r="N311" s="485">
        <v>136</v>
      </c>
      <c r="O311" s="485">
        <v>3677</v>
      </c>
      <c r="P311" s="825">
        <v>3.6986673918955673E-2</v>
      </c>
      <c r="Q311" s="825">
        <v>4.7198941332157039E-2</v>
      </c>
      <c r="R311" s="825">
        <v>0.19589999999999999</v>
      </c>
      <c r="S311" s="822">
        <v>4.7E-2</v>
      </c>
      <c r="T311" s="822">
        <v>4.7E-2</v>
      </c>
      <c r="U311" s="822">
        <v>4.7E-2</v>
      </c>
      <c r="V311" s="822">
        <v>0.14100000000000001</v>
      </c>
      <c r="W311" s="822">
        <v>0.114</v>
      </c>
      <c r="X311" s="825">
        <v>0.31169999999999998</v>
      </c>
      <c r="Y311" s="484">
        <v>2267</v>
      </c>
      <c r="Z311" s="484">
        <v>26671</v>
      </c>
      <c r="AA311" s="489" t="s">
        <v>1449</v>
      </c>
      <c r="AB311" s="489" t="s">
        <v>1450</v>
      </c>
      <c r="AC311" s="483"/>
    </row>
    <row r="312" spans="1:29" ht="18.75" customHeight="1">
      <c r="A312" s="488">
        <v>305</v>
      </c>
      <c r="B312" s="482" t="s">
        <v>840</v>
      </c>
      <c r="C312" s="488" t="s">
        <v>1425</v>
      </c>
      <c r="D312" s="488" t="s">
        <v>1446</v>
      </c>
      <c r="E312" s="488">
        <v>1</v>
      </c>
      <c r="F312" s="488" t="s">
        <v>1442</v>
      </c>
      <c r="G312" s="488" t="s">
        <v>1447</v>
      </c>
      <c r="H312" s="488" t="s">
        <v>823</v>
      </c>
      <c r="I312" s="487" t="s">
        <v>1451</v>
      </c>
      <c r="J312" s="487" t="s">
        <v>1451</v>
      </c>
      <c r="K312" s="486" t="s">
        <v>1429</v>
      </c>
      <c r="L312" s="488" t="s">
        <v>850</v>
      </c>
      <c r="M312" s="839" t="s">
        <v>850</v>
      </c>
      <c r="N312" s="485" t="s">
        <v>850</v>
      </c>
      <c r="O312" s="485" t="s">
        <v>850</v>
      </c>
      <c r="P312" s="825" t="s">
        <v>850</v>
      </c>
      <c r="Q312" s="825" t="s">
        <v>850</v>
      </c>
      <c r="R312" s="825" t="s">
        <v>850</v>
      </c>
      <c r="S312" s="822">
        <v>0</v>
      </c>
      <c r="T312" s="822">
        <v>0</v>
      </c>
      <c r="U312" s="822">
        <v>0</v>
      </c>
      <c r="V312" s="822">
        <v>0</v>
      </c>
      <c r="W312" s="822">
        <v>0</v>
      </c>
      <c r="X312" s="825" t="s">
        <v>850</v>
      </c>
      <c r="Y312" s="484" t="s">
        <v>850</v>
      </c>
      <c r="Z312" s="484" t="s">
        <v>850</v>
      </c>
      <c r="AA312" s="483" t="s">
        <v>1452</v>
      </c>
      <c r="AB312" s="489" t="s">
        <v>1453</v>
      </c>
      <c r="AC312" s="483"/>
    </row>
    <row r="313" spans="1:29" ht="18.75" customHeight="1">
      <c r="A313" s="488">
        <v>306</v>
      </c>
      <c r="B313" s="482" t="s">
        <v>840</v>
      </c>
      <c r="C313" s="488" t="s">
        <v>1425</v>
      </c>
      <c r="D313" s="488" t="s">
        <v>1454</v>
      </c>
      <c r="E313" s="488">
        <v>1</v>
      </c>
      <c r="F313" s="488" t="s">
        <v>1378</v>
      </c>
      <c r="G313" s="488" t="s">
        <v>1447</v>
      </c>
      <c r="H313" s="488" t="s">
        <v>1010</v>
      </c>
      <c r="I313" s="487" t="s">
        <v>1455</v>
      </c>
      <c r="J313" s="487" t="s">
        <v>1455</v>
      </c>
      <c r="K313" s="486" t="s">
        <v>1429</v>
      </c>
      <c r="L313" s="488" t="s">
        <v>850</v>
      </c>
      <c r="M313" s="836" t="s">
        <v>1013</v>
      </c>
      <c r="N313" s="485" t="s">
        <v>850</v>
      </c>
      <c r="O313" s="485" t="s">
        <v>850</v>
      </c>
      <c r="P313" s="822" t="s">
        <v>1013</v>
      </c>
      <c r="Q313" s="822" t="s">
        <v>1013</v>
      </c>
      <c r="R313" s="822" t="s">
        <v>850</v>
      </c>
      <c r="S313" s="822" t="s">
        <v>1013</v>
      </c>
      <c r="T313" s="822" t="s">
        <v>1013</v>
      </c>
      <c r="U313" s="822" t="s">
        <v>1013</v>
      </c>
      <c r="V313" s="822" t="s">
        <v>1013</v>
      </c>
      <c r="W313" s="822" t="s">
        <v>1013</v>
      </c>
      <c r="X313" s="822" t="s">
        <v>850</v>
      </c>
      <c r="Y313" s="484" t="s">
        <v>850</v>
      </c>
      <c r="Z313" s="484" t="s">
        <v>850</v>
      </c>
      <c r="AA313" s="483" t="s">
        <v>1456</v>
      </c>
      <c r="AB313" s="483" t="s">
        <v>1457</v>
      </c>
      <c r="AC313" s="483"/>
    </row>
    <row r="314" spans="1:29" ht="18.75" customHeight="1">
      <c r="A314" s="488">
        <v>307</v>
      </c>
      <c r="B314" s="482" t="s">
        <v>840</v>
      </c>
      <c r="C314" s="488" t="s">
        <v>1458</v>
      </c>
      <c r="D314" s="488" t="s">
        <v>1459</v>
      </c>
      <c r="E314" s="488">
        <v>1</v>
      </c>
      <c r="F314" s="488" t="s">
        <v>1378</v>
      </c>
      <c r="G314" s="488" t="s">
        <v>1460</v>
      </c>
      <c r="H314" s="488" t="s">
        <v>823</v>
      </c>
      <c r="I314" s="487" t="s">
        <v>1461</v>
      </c>
      <c r="J314" s="487" t="s">
        <v>1462</v>
      </c>
      <c r="K314" s="486" t="s">
        <v>1463</v>
      </c>
      <c r="L314" s="482" t="s">
        <v>850</v>
      </c>
      <c r="M314" s="821" t="s">
        <v>1464</v>
      </c>
      <c r="N314" s="485" t="s">
        <v>850</v>
      </c>
      <c r="O314" s="485" t="s">
        <v>850</v>
      </c>
      <c r="P314" s="822" t="s">
        <v>1464</v>
      </c>
      <c r="Q314" s="822" t="s">
        <v>1464</v>
      </c>
      <c r="R314" s="822" t="s">
        <v>1465</v>
      </c>
      <c r="S314" s="822">
        <v>0</v>
      </c>
      <c r="T314" s="822">
        <v>0</v>
      </c>
      <c r="U314" s="822">
        <v>6</v>
      </c>
      <c r="V314" s="822" t="s">
        <v>1466</v>
      </c>
      <c r="W314" s="822" t="s">
        <v>1467</v>
      </c>
      <c r="X314" s="822" t="s">
        <v>1464</v>
      </c>
      <c r="Y314" s="484" t="s">
        <v>850</v>
      </c>
      <c r="Z314" s="484" t="s">
        <v>850</v>
      </c>
      <c r="AA314" s="483" t="s">
        <v>1468</v>
      </c>
      <c r="AB314" s="483" t="s">
        <v>1469</v>
      </c>
      <c r="AC314" s="483"/>
    </row>
    <row r="315" spans="1:29" ht="18.75" customHeight="1">
      <c r="A315" s="488">
        <v>308</v>
      </c>
      <c r="B315" s="482" t="s">
        <v>840</v>
      </c>
      <c r="C315" s="488" t="s">
        <v>1458</v>
      </c>
      <c r="D315" s="488" t="s">
        <v>1470</v>
      </c>
      <c r="E315" s="488">
        <v>1</v>
      </c>
      <c r="F315" s="488" t="s">
        <v>1471</v>
      </c>
      <c r="G315" s="488" t="s">
        <v>1460</v>
      </c>
      <c r="H315" s="488" t="s">
        <v>823</v>
      </c>
      <c r="I315" s="487" t="s">
        <v>1472</v>
      </c>
      <c r="J315" s="487" t="s">
        <v>1473</v>
      </c>
      <c r="K315" s="486" t="s">
        <v>1463</v>
      </c>
      <c r="L315" s="482" t="s">
        <v>850</v>
      </c>
      <c r="M315" s="821" t="s">
        <v>1464</v>
      </c>
      <c r="N315" s="485" t="s">
        <v>850</v>
      </c>
      <c r="O315" s="485" t="s">
        <v>850</v>
      </c>
      <c r="P315" s="822" t="s">
        <v>1464</v>
      </c>
      <c r="Q315" s="822" t="s">
        <v>1465</v>
      </c>
      <c r="R315" s="822" t="s">
        <v>1465</v>
      </c>
      <c r="S315" s="822">
        <v>0</v>
      </c>
      <c r="T315" s="822">
        <v>0</v>
      </c>
      <c r="U315" s="822">
        <v>3</v>
      </c>
      <c r="V315" s="822" t="s">
        <v>1466</v>
      </c>
      <c r="W315" s="822" t="s">
        <v>1467</v>
      </c>
      <c r="X315" s="822" t="s">
        <v>1464</v>
      </c>
      <c r="Y315" s="484" t="s">
        <v>850</v>
      </c>
      <c r="Z315" s="484" t="s">
        <v>850</v>
      </c>
      <c r="AA315" s="483" t="s">
        <v>1468</v>
      </c>
      <c r="AB315" s="483" t="s">
        <v>1474</v>
      </c>
      <c r="AC315" s="483"/>
    </row>
    <row r="316" spans="1:29" ht="18.75" customHeight="1">
      <c r="A316" s="488">
        <v>309</v>
      </c>
      <c r="B316" s="482" t="s">
        <v>840</v>
      </c>
      <c r="C316" s="488" t="s">
        <v>1458</v>
      </c>
      <c r="D316" s="488" t="s">
        <v>1475</v>
      </c>
      <c r="E316" s="488">
        <v>1</v>
      </c>
      <c r="F316" s="488" t="s">
        <v>1476</v>
      </c>
      <c r="G316" s="488" t="s">
        <v>1477</v>
      </c>
      <c r="H316" s="488" t="s">
        <v>823</v>
      </c>
      <c r="I316" s="487" t="s">
        <v>1478</v>
      </c>
      <c r="J316" s="487" t="s">
        <v>1479</v>
      </c>
      <c r="K316" s="486" t="s">
        <v>1463</v>
      </c>
      <c r="L316" s="482">
        <v>2016</v>
      </c>
      <c r="M316" s="821" t="s">
        <v>1464</v>
      </c>
      <c r="N316" s="485" t="s">
        <v>850</v>
      </c>
      <c r="O316" s="485" t="s">
        <v>850</v>
      </c>
      <c r="P316" s="822" t="s">
        <v>1464</v>
      </c>
      <c r="Q316" s="822" t="s">
        <v>1464</v>
      </c>
      <c r="R316" s="822">
        <v>47</v>
      </c>
      <c r="S316" s="822">
        <v>0</v>
      </c>
      <c r="T316" s="822">
        <v>0</v>
      </c>
      <c r="U316" s="822">
        <v>61</v>
      </c>
      <c r="V316" s="822" t="s">
        <v>1480</v>
      </c>
      <c r="W316" s="822" t="s">
        <v>1480</v>
      </c>
      <c r="X316" s="822" t="s">
        <v>1464</v>
      </c>
      <c r="Y316" s="484" t="s">
        <v>850</v>
      </c>
      <c r="Z316" s="484" t="s">
        <v>850</v>
      </c>
      <c r="AA316" s="483" t="s">
        <v>1468</v>
      </c>
      <c r="AB316" s="483" t="s">
        <v>1481</v>
      </c>
      <c r="AC316" s="483"/>
    </row>
    <row r="317" spans="1:29" ht="18.75" customHeight="1">
      <c r="A317" s="488">
        <v>310</v>
      </c>
      <c r="B317" s="482" t="s">
        <v>840</v>
      </c>
      <c r="C317" s="488" t="s">
        <v>1458</v>
      </c>
      <c r="D317" s="488" t="s">
        <v>1482</v>
      </c>
      <c r="E317" s="488">
        <v>1</v>
      </c>
      <c r="F317" s="488" t="s">
        <v>1483</v>
      </c>
      <c r="G317" s="488" t="s">
        <v>1484</v>
      </c>
      <c r="H317" s="488" t="s">
        <v>823</v>
      </c>
      <c r="I317" s="487" t="s">
        <v>1485</v>
      </c>
      <c r="J317" s="487" t="s">
        <v>1486</v>
      </c>
      <c r="K317" s="486" t="s">
        <v>1463</v>
      </c>
      <c r="L317" s="482">
        <v>2016</v>
      </c>
      <c r="M317" s="821" t="s">
        <v>1464</v>
      </c>
      <c r="N317" s="485" t="s">
        <v>850</v>
      </c>
      <c r="O317" s="485" t="s">
        <v>850</v>
      </c>
      <c r="P317" s="822" t="s">
        <v>1464</v>
      </c>
      <c r="Q317" s="822" t="s">
        <v>1464</v>
      </c>
      <c r="R317" s="822">
        <v>6</v>
      </c>
      <c r="S317" s="822">
        <v>0</v>
      </c>
      <c r="T317" s="822">
        <v>2</v>
      </c>
      <c r="U317" s="822">
        <v>3</v>
      </c>
      <c r="V317" s="822" t="s">
        <v>1487</v>
      </c>
      <c r="W317" s="822" t="s">
        <v>1487</v>
      </c>
      <c r="X317" s="822" t="s">
        <v>1464</v>
      </c>
      <c r="Y317" s="484" t="s">
        <v>850</v>
      </c>
      <c r="Z317" s="484" t="s">
        <v>850</v>
      </c>
      <c r="AA317" s="483" t="s">
        <v>1488</v>
      </c>
      <c r="AB317" s="483" t="s">
        <v>1489</v>
      </c>
      <c r="AC317" s="483"/>
    </row>
    <row r="318" spans="1:29" ht="18.75" customHeight="1">
      <c r="A318" s="488">
        <v>311</v>
      </c>
      <c r="B318" s="482" t="s">
        <v>840</v>
      </c>
      <c r="C318" s="488" t="s">
        <v>1458</v>
      </c>
      <c r="D318" s="488" t="s">
        <v>1490</v>
      </c>
      <c r="E318" s="488">
        <v>1</v>
      </c>
      <c r="F318" s="488" t="s">
        <v>1483</v>
      </c>
      <c r="G318" s="488" t="s">
        <v>1484</v>
      </c>
      <c r="H318" s="488" t="s">
        <v>823</v>
      </c>
      <c r="I318" s="487" t="s">
        <v>1491</v>
      </c>
      <c r="J318" s="487" t="s">
        <v>1492</v>
      </c>
      <c r="K318" s="486" t="s">
        <v>1463</v>
      </c>
      <c r="L318" s="482">
        <v>2016</v>
      </c>
      <c r="M318" s="821" t="s">
        <v>1464</v>
      </c>
      <c r="N318" s="485" t="s">
        <v>850</v>
      </c>
      <c r="O318" s="485" t="s">
        <v>850</v>
      </c>
      <c r="P318" s="822" t="s">
        <v>1464</v>
      </c>
      <c r="Q318" s="822" t="s">
        <v>1464</v>
      </c>
      <c r="R318" s="822" t="s">
        <v>1493</v>
      </c>
      <c r="S318" s="822" t="s">
        <v>1493</v>
      </c>
      <c r="T318" s="822" t="s">
        <v>1493</v>
      </c>
      <c r="U318" s="822" t="s">
        <v>1493</v>
      </c>
      <c r="V318" s="822" t="s">
        <v>1493</v>
      </c>
      <c r="W318" s="822" t="s">
        <v>1493</v>
      </c>
      <c r="X318" s="822" t="s">
        <v>1464</v>
      </c>
      <c r="Y318" s="484" t="s">
        <v>850</v>
      </c>
      <c r="Z318" s="484" t="s">
        <v>850</v>
      </c>
      <c r="AA318" s="483" t="s">
        <v>1494</v>
      </c>
      <c r="AB318" s="483" t="s">
        <v>1495</v>
      </c>
      <c r="AC318" s="483"/>
    </row>
    <row r="319" spans="1:29" ht="18.75" customHeight="1">
      <c r="A319" s="488">
        <v>312</v>
      </c>
      <c r="B319" s="482" t="s">
        <v>840</v>
      </c>
      <c r="C319" s="488" t="s">
        <v>1496</v>
      </c>
      <c r="D319" s="488" t="s">
        <v>1497</v>
      </c>
      <c r="E319" s="488">
        <v>1</v>
      </c>
      <c r="F319" s="488" t="s">
        <v>1498</v>
      </c>
      <c r="G319" s="488" t="s">
        <v>1499</v>
      </c>
      <c r="H319" s="488" t="s">
        <v>823</v>
      </c>
      <c r="I319" s="487" t="s">
        <v>1500</v>
      </c>
      <c r="J319" s="487" t="s">
        <v>1501</v>
      </c>
      <c r="K319" s="486" t="s">
        <v>1463</v>
      </c>
      <c r="L319" s="482" t="s">
        <v>850</v>
      </c>
      <c r="M319" s="821" t="s">
        <v>1464</v>
      </c>
      <c r="N319" s="485" t="s">
        <v>850</v>
      </c>
      <c r="O319" s="485" t="s">
        <v>850</v>
      </c>
      <c r="P319" s="822" t="s">
        <v>1464</v>
      </c>
      <c r="Q319" s="822" t="s">
        <v>1464</v>
      </c>
      <c r="R319" s="822" t="s">
        <v>1502</v>
      </c>
      <c r="S319" s="822">
        <v>0</v>
      </c>
      <c r="T319" s="822">
        <v>0</v>
      </c>
      <c r="U319" s="822">
        <v>2</v>
      </c>
      <c r="V319" s="822" t="s">
        <v>1503</v>
      </c>
      <c r="W319" s="822" t="s">
        <v>1503</v>
      </c>
      <c r="X319" s="822" t="s">
        <v>1464</v>
      </c>
      <c r="Y319" s="484" t="s">
        <v>850</v>
      </c>
      <c r="Z319" s="484" t="s">
        <v>850</v>
      </c>
      <c r="AA319" s="483" t="s">
        <v>1504</v>
      </c>
      <c r="AB319" s="483" t="s">
        <v>1505</v>
      </c>
      <c r="AC319" s="483"/>
    </row>
    <row r="320" spans="1:29" ht="18.75" customHeight="1">
      <c r="A320" s="488">
        <v>313</v>
      </c>
      <c r="B320" s="482" t="s">
        <v>840</v>
      </c>
      <c r="C320" s="488" t="s">
        <v>1496</v>
      </c>
      <c r="D320" s="488" t="s">
        <v>1506</v>
      </c>
      <c r="E320" s="488">
        <v>1</v>
      </c>
      <c r="F320" s="488" t="s">
        <v>1498</v>
      </c>
      <c r="G320" s="488" t="s">
        <v>1499</v>
      </c>
      <c r="H320" s="488" t="s">
        <v>823</v>
      </c>
      <c r="I320" s="487" t="s">
        <v>1507</v>
      </c>
      <c r="J320" s="487" t="s">
        <v>1508</v>
      </c>
      <c r="K320" s="486" t="s">
        <v>1463</v>
      </c>
      <c r="L320" s="482" t="s">
        <v>850</v>
      </c>
      <c r="M320" s="821" t="s">
        <v>1464</v>
      </c>
      <c r="N320" s="485" t="s">
        <v>850</v>
      </c>
      <c r="O320" s="485" t="s">
        <v>850</v>
      </c>
      <c r="P320" s="822" t="s">
        <v>1464</v>
      </c>
      <c r="Q320" s="822" t="s">
        <v>1464</v>
      </c>
      <c r="R320" s="822" t="s">
        <v>1502</v>
      </c>
      <c r="S320" s="822">
        <v>0</v>
      </c>
      <c r="T320" s="822">
        <v>0</v>
      </c>
      <c r="U320" s="822">
        <v>3</v>
      </c>
      <c r="V320" s="822" t="s">
        <v>1503</v>
      </c>
      <c r="W320" s="822" t="s">
        <v>1503</v>
      </c>
      <c r="X320" s="822" t="s">
        <v>1464</v>
      </c>
      <c r="Y320" s="484" t="s">
        <v>850</v>
      </c>
      <c r="Z320" s="484" t="s">
        <v>850</v>
      </c>
      <c r="AA320" s="483" t="s">
        <v>1468</v>
      </c>
      <c r="AB320" s="483" t="s">
        <v>1509</v>
      </c>
      <c r="AC320" s="483"/>
    </row>
    <row r="321" spans="1:29" ht="63">
      <c r="A321" s="488">
        <v>314</v>
      </c>
      <c r="B321" s="482" t="s">
        <v>840</v>
      </c>
      <c r="C321" s="488" t="s">
        <v>1510</v>
      </c>
      <c r="D321" s="488" t="s">
        <v>1511</v>
      </c>
      <c r="E321" s="488">
        <v>1</v>
      </c>
      <c r="F321" s="488" t="s">
        <v>1512</v>
      </c>
      <c r="G321" s="488" t="s">
        <v>1513</v>
      </c>
      <c r="H321" s="488" t="s">
        <v>823</v>
      </c>
      <c r="I321" s="487" t="s">
        <v>1514</v>
      </c>
      <c r="J321" s="487" t="s">
        <v>1515</v>
      </c>
      <c r="K321" s="486" t="s">
        <v>1463</v>
      </c>
      <c r="L321" s="482" t="s">
        <v>850</v>
      </c>
      <c r="M321" s="826" t="s">
        <v>1516</v>
      </c>
      <c r="N321" s="485" t="s">
        <v>850</v>
      </c>
      <c r="O321" s="485" t="s">
        <v>850</v>
      </c>
      <c r="P321" s="825" t="s">
        <v>1516</v>
      </c>
      <c r="Q321" s="825" t="s">
        <v>1516</v>
      </c>
      <c r="R321" s="825" t="s">
        <v>1516</v>
      </c>
      <c r="S321" s="840" t="s">
        <v>1516</v>
      </c>
      <c r="T321" s="840" t="s">
        <v>1516</v>
      </c>
      <c r="U321" s="840" t="s">
        <v>1516</v>
      </c>
      <c r="V321" s="840" t="s">
        <v>1516</v>
      </c>
      <c r="W321" s="840" t="s">
        <v>1516</v>
      </c>
      <c r="X321" s="825" t="s">
        <v>1516</v>
      </c>
      <c r="Y321" s="484" t="s">
        <v>850</v>
      </c>
      <c r="Z321" s="484" t="s">
        <v>850</v>
      </c>
      <c r="AA321" s="483" t="s">
        <v>1517</v>
      </c>
      <c r="AB321" s="483" t="s">
        <v>1518</v>
      </c>
      <c r="AC321" s="483"/>
    </row>
    <row r="322" spans="1:29" ht="52.5">
      <c r="A322" s="488">
        <v>315</v>
      </c>
      <c r="B322" s="482" t="s">
        <v>840</v>
      </c>
      <c r="C322" s="488" t="s">
        <v>1510</v>
      </c>
      <c r="D322" s="488" t="s">
        <v>1519</v>
      </c>
      <c r="E322" s="488">
        <v>1</v>
      </c>
      <c r="F322" s="488" t="s">
        <v>1520</v>
      </c>
      <c r="G322" s="488" t="s">
        <v>1513</v>
      </c>
      <c r="H322" s="488" t="s">
        <v>823</v>
      </c>
      <c r="I322" s="487" t="s">
        <v>1521</v>
      </c>
      <c r="J322" s="487" t="s">
        <v>1522</v>
      </c>
      <c r="K322" s="486" t="s">
        <v>1463</v>
      </c>
      <c r="L322" s="482" t="s">
        <v>850</v>
      </c>
      <c r="M322" s="821" t="s">
        <v>1516</v>
      </c>
      <c r="N322" s="485" t="s">
        <v>850</v>
      </c>
      <c r="O322" s="485" t="s">
        <v>850</v>
      </c>
      <c r="P322" s="822" t="s">
        <v>1516</v>
      </c>
      <c r="Q322" s="822" t="s">
        <v>1516</v>
      </c>
      <c r="R322" s="822" t="s">
        <v>1516</v>
      </c>
      <c r="S322" s="840" t="s">
        <v>1516</v>
      </c>
      <c r="T322" s="840" t="s">
        <v>1516</v>
      </c>
      <c r="U322" s="840" t="s">
        <v>1516</v>
      </c>
      <c r="V322" s="840" t="s">
        <v>1516</v>
      </c>
      <c r="W322" s="840" t="s">
        <v>1516</v>
      </c>
      <c r="X322" s="822" t="s">
        <v>1516</v>
      </c>
      <c r="Y322" s="484" t="s">
        <v>850</v>
      </c>
      <c r="Z322" s="484" t="s">
        <v>850</v>
      </c>
      <c r="AA322" s="483" t="s">
        <v>1523</v>
      </c>
      <c r="AB322" s="483" t="s">
        <v>1518</v>
      </c>
      <c r="AC322" s="483"/>
    </row>
    <row r="323" spans="1:29" ht="46.5">
      <c r="A323" s="488">
        <v>316</v>
      </c>
      <c r="B323" s="482" t="s">
        <v>840</v>
      </c>
      <c r="C323" s="488" t="s">
        <v>1510</v>
      </c>
      <c r="D323" s="488" t="s">
        <v>1524</v>
      </c>
      <c r="E323" s="488">
        <v>1</v>
      </c>
      <c r="F323" s="488" t="s">
        <v>982</v>
      </c>
      <c r="G323" s="488" t="s">
        <v>1513</v>
      </c>
      <c r="H323" s="488" t="s">
        <v>823</v>
      </c>
      <c r="I323" s="487" t="s">
        <v>1525</v>
      </c>
      <c r="J323" s="487" t="s">
        <v>1526</v>
      </c>
      <c r="K323" s="486" t="s">
        <v>1463</v>
      </c>
      <c r="L323" s="482" t="s">
        <v>850</v>
      </c>
      <c r="M323" s="826" t="s">
        <v>1516</v>
      </c>
      <c r="N323" s="485" t="s">
        <v>850</v>
      </c>
      <c r="O323" s="485" t="s">
        <v>850</v>
      </c>
      <c r="P323" s="825" t="s">
        <v>1516</v>
      </c>
      <c r="Q323" s="825" t="s">
        <v>1516</v>
      </c>
      <c r="R323" s="825" t="s">
        <v>1516</v>
      </c>
      <c r="S323" s="840" t="s">
        <v>1516</v>
      </c>
      <c r="T323" s="840" t="s">
        <v>1516</v>
      </c>
      <c r="U323" s="840" t="s">
        <v>1516</v>
      </c>
      <c r="V323" s="840" t="s">
        <v>1516</v>
      </c>
      <c r="W323" s="840" t="s">
        <v>1516</v>
      </c>
      <c r="X323" s="825" t="s">
        <v>1516</v>
      </c>
      <c r="Y323" s="484" t="s">
        <v>850</v>
      </c>
      <c r="Z323" s="484" t="s">
        <v>850</v>
      </c>
      <c r="AA323" s="483" t="s">
        <v>1527</v>
      </c>
      <c r="AB323" s="483" t="s">
        <v>1518</v>
      </c>
      <c r="AC323" s="483"/>
    </row>
    <row r="324" spans="1:29" ht="63">
      <c r="A324" s="488">
        <v>317</v>
      </c>
      <c r="B324" s="482" t="s">
        <v>840</v>
      </c>
      <c r="C324" s="488" t="s">
        <v>1510</v>
      </c>
      <c r="D324" s="488" t="s">
        <v>1528</v>
      </c>
      <c r="E324" s="488">
        <v>1</v>
      </c>
      <c r="F324" s="488" t="s">
        <v>1378</v>
      </c>
      <c r="G324" s="488" t="s">
        <v>1513</v>
      </c>
      <c r="H324" s="488" t="s">
        <v>823</v>
      </c>
      <c r="I324" s="487" t="s">
        <v>1529</v>
      </c>
      <c r="J324" s="487" t="s">
        <v>1530</v>
      </c>
      <c r="K324" s="486" t="s">
        <v>1463</v>
      </c>
      <c r="L324" s="482" t="s">
        <v>850</v>
      </c>
      <c r="M324" s="821" t="s">
        <v>1516</v>
      </c>
      <c r="N324" s="485" t="s">
        <v>850</v>
      </c>
      <c r="O324" s="485" t="s">
        <v>850</v>
      </c>
      <c r="P324" s="822" t="s">
        <v>1516</v>
      </c>
      <c r="Q324" s="822" t="s">
        <v>1516</v>
      </c>
      <c r="R324" s="822" t="s">
        <v>1516</v>
      </c>
      <c r="S324" s="840" t="s">
        <v>1516</v>
      </c>
      <c r="T324" s="840" t="s">
        <v>1516</v>
      </c>
      <c r="U324" s="840" t="s">
        <v>1516</v>
      </c>
      <c r="V324" s="840" t="s">
        <v>1516</v>
      </c>
      <c r="W324" s="840" t="s">
        <v>1516</v>
      </c>
      <c r="X324" s="822" t="s">
        <v>1516</v>
      </c>
      <c r="Y324" s="484" t="s">
        <v>850</v>
      </c>
      <c r="Z324" s="484" t="s">
        <v>850</v>
      </c>
      <c r="AA324" s="483" t="s">
        <v>1531</v>
      </c>
      <c r="AB324" s="483" t="s">
        <v>1532</v>
      </c>
      <c r="AC324" s="483"/>
    </row>
    <row r="325" spans="1:29" ht="69.75">
      <c r="A325" s="488">
        <v>318</v>
      </c>
      <c r="B325" s="482" t="s">
        <v>840</v>
      </c>
      <c r="C325" s="488" t="s">
        <v>1510</v>
      </c>
      <c r="D325" s="488" t="s">
        <v>1533</v>
      </c>
      <c r="E325" s="488">
        <v>1</v>
      </c>
      <c r="F325" s="488" t="s">
        <v>1534</v>
      </c>
      <c r="G325" s="488" t="s">
        <v>1535</v>
      </c>
      <c r="H325" s="488" t="s">
        <v>823</v>
      </c>
      <c r="I325" s="487" t="s">
        <v>1536</v>
      </c>
      <c r="J325" s="487" t="s">
        <v>1537</v>
      </c>
      <c r="K325" s="486" t="s">
        <v>1463</v>
      </c>
      <c r="L325" s="482" t="s">
        <v>850</v>
      </c>
      <c r="M325" s="821" t="s">
        <v>1516</v>
      </c>
      <c r="N325" s="485" t="s">
        <v>850</v>
      </c>
      <c r="O325" s="485" t="s">
        <v>850</v>
      </c>
      <c r="P325" s="822" t="s">
        <v>1516</v>
      </c>
      <c r="Q325" s="822" t="s">
        <v>1516</v>
      </c>
      <c r="R325" s="822" t="s">
        <v>1516</v>
      </c>
      <c r="S325" s="840" t="s">
        <v>1516</v>
      </c>
      <c r="T325" s="840" t="s">
        <v>1516</v>
      </c>
      <c r="U325" s="840" t="s">
        <v>1516</v>
      </c>
      <c r="V325" s="840" t="s">
        <v>1516</v>
      </c>
      <c r="W325" s="840" t="s">
        <v>1516</v>
      </c>
      <c r="X325" s="822" t="s">
        <v>1516</v>
      </c>
      <c r="Y325" s="484" t="s">
        <v>850</v>
      </c>
      <c r="Z325" s="484" t="s">
        <v>850</v>
      </c>
      <c r="AA325" s="483" t="s">
        <v>1538</v>
      </c>
      <c r="AB325" s="483" t="s">
        <v>1539</v>
      </c>
      <c r="AC325" s="483"/>
    </row>
    <row r="326" spans="1:29" ht="69.75">
      <c r="A326" s="488">
        <v>319</v>
      </c>
      <c r="B326" s="482" t="s">
        <v>840</v>
      </c>
      <c r="C326" s="488" t="s">
        <v>1510</v>
      </c>
      <c r="D326" s="488" t="s">
        <v>1540</v>
      </c>
      <c r="E326" s="488">
        <v>1</v>
      </c>
      <c r="F326" s="488" t="s">
        <v>1541</v>
      </c>
      <c r="G326" s="488" t="s">
        <v>1535</v>
      </c>
      <c r="H326" s="488" t="s">
        <v>823</v>
      </c>
      <c r="I326" s="487" t="s">
        <v>1536</v>
      </c>
      <c r="J326" s="487" t="s">
        <v>1537</v>
      </c>
      <c r="K326" s="486" t="s">
        <v>1463</v>
      </c>
      <c r="L326" s="482" t="s">
        <v>850</v>
      </c>
      <c r="M326" s="821" t="s">
        <v>1516</v>
      </c>
      <c r="N326" s="485" t="s">
        <v>850</v>
      </c>
      <c r="O326" s="485" t="s">
        <v>850</v>
      </c>
      <c r="P326" s="822" t="s">
        <v>1516</v>
      </c>
      <c r="Q326" s="822" t="s">
        <v>1516</v>
      </c>
      <c r="R326" s="822" t="s">
        <v>1516</v>
      </c>
      <c r="S326" s="840" t="s">
        <v>1516</v>
      </c>
      <c r="T326" s="840" t="s">
        <v>1516</v>
      </c>
      <c r="U326" s="840" t="s">
        <v>1516</v>
      </c>
      <c r="V326" s="840" t="s">
        <v>1516</v>
      </c>
      <c r="W326" s="840" t="s">
        <v>1516</v>
      </c>
      <c r="X326" s="822" t="s">
        <v>1516</v>
      </c>
      <c r="Y326" s="484" t="s">
        <v>850</v>
      </c>
      <c r="Z326" s="484" t="s">
        <v>850</v>
      </c>
      <c r="AA326" s="483" t="s">
        <v>1538</v>
      </c>
      <c r="AB326" s="483" t="s">
        <v>1539</v>
      </c>
      <c r="AC326" s="483"/>
    </row>
    <row r="327" spans="1:29" ht="69.75">
      <c r="A327" s="488">
        <v>320</v>
      </c>
      <c r="B327" s="482" t="s">
        <v>840</v>
      </c>
      <c r="C327" s="488" t="s">
        <v>1510</v>
      </c>
      <c r="D327" s="488" t="s">
        <v>1542</v>
      </c>
      <c r="E327" s="488">
        <v>1</v>
      </c>
      <c r="F327" s="488" t="s">
        <v>1543</v>
      </c>
      <c r="G327" s="488" t="s">
        <v>1535</v>
      </c>
      <c r="H327" s="488" t="s">
        <v>823</v>
      </c>
      <c r="I327" s="487" t="s">
        <v>1536</v>
      </c>
      <c r="J327" s="487" t="s">
        <v>1537</v>
      </c>
      <c r="K327" s="486" t="s">
        <v>1463</v>
      </c>
      <c r="L327" s="482" t="s">
        <v>850</v>
      </c>
      <c r="M327" s="821" t="s">
        <v>1516</v>
      </c>
      <c r="N327" s="485" t="s">
        <v>850</v>
      </c>
      <c r="O327" s="485" t="s">
        <v>850</v>
      </c>
      <c r="P327" s="822" t="s">
        <v>1516</v>
      </c>
      <c r="Q327" s="822" t="s">
        <v>1516</v>
      </c>
      <c r="R327" s="822" t="s">
        <v>1516</v>
      </c>
      <c r="S327" s="840" t="s">
        <v>1516</v>
      </c>
      <c r="T327" s="840" t="s">
        <v>1516</v>
      </c>
      <c r="U327" s="840" t="s">
        <v>1516</v>
      </c>
      <c r="V327" s="840" t="s">
        <v>1516</v>
      </c>
      <c r="W327" s="840" t="s">
        <v>1516</v>
      </c>
      <c r="X327" s="822" t="s">
        <v>1516</v>
      </c>
      <c r="Y327" s="484" t="s">
        <v>850</v>
      </c>
      <c r="Z327" s="484" t="s">
        <v>850</v>
      </c>
      <c r="AA327" s="483" t="s">
        <v>1538</v>
      </c>
      <c r="AB327" s="483" t="s">
        <v>1539</v>
      </c>
      <c r="AC327" s="483"/>
    </row>
    <row r="328" spans="1:29" ht="18.75" customHeight="1">
      <c r="A328" s="488">
        <v>321</v>
      </c>
      <c r="B328" s="482" t="s">
        <v>840</v>
      </c>
      <c r="C328" s="488" t="s">
        <v>1510</v>
      </c>
      <c r="D328" s="488" t="s">
        <v>1544</v>
      </c>
      <c r="E328" s="488">
        <v>1</v>
      </c>
      <c r="F328" s="488" t="s">
        <v>1545</v>
      </c>
      <c r="G328" s="488" t="s">
        <v>1546</v>
      </c>
      <c r="H328" s="488" t="s">
        <v>823</v>
      </c>
      <c r="I328" s="487" t="s">
        <v>1547</v>
      </c>
      <c r="J328" s="487" t="s">
        <v>1548</v>
      </c>
      <c r="K328" s="486" t="s">
        <v>1463</v>
      </c>
      <c r="L328" s="482" t="s">
        <v>850</v>
      </c>
      <c r="M328" s="821" t="s">
        <v>1516</v>
      </c>
      <c r="N328" s="485" t="s">
        <v>850</v>
      </c>
      <c r="O328" s="485" t="s">
        <v>850</v>
      </c>
      <c r="P328" s="822" t="s">
        <v>1516</v>
      </c>
      <c r="Q328" s="822" t="s">
        <v>1516</v>
      </c>
      <c r="R328" s="822" t="s">
        <v>1465</v>
      </c>
      <c r="S328" s="822">
        <v>0</v>
      </c>
      <c r="T328" s="822">
        <v>2</v>
      </c>
      <c r="U328" s="822">
        <v>2</v>
      </c>
      <c r="V328" s="822" t="s">
        <v>1503</v>
      </c>
      <c r="W328" s="822" t="s">
        <v>1503</v>
      </c>
      <c r="X328" s="822" t="s">
        <v>1516</v>
      </c>
      <c r="Y328" s="484" t="s">
        <v>850</v>
      </c>
      <c r="Z328" s="484" t="s">
        <v>850</v>
      </c>
      <c r="AA328" s="483" t="s">
        <v>1549</v>
      </c>
      <c r="AB328" s="483" t="s">
        <v>1550</v>
      </c>
      <c r="AC328" s="483"/>
    </row>
    <row r="329" spans="1:29" ht="18.75" customHeight="1">
      <c r="A329" s="488">
        <v>322</v>
      </c>
      <c r="B329" s="482" t="s">
        <v>840</v>
      </c>
      <c r="C329" s="488" t="s">
        <v>1510</v>
      </c>
      <c r="D329" s="488" t="s">
        <v>1551</v>
      </c>
      <c r="E329" s="488">
        <v>1</v>
      </c>
      <c r="F329" s="488" t="s">
        <v>1552</v>
      </c>
      <c r="G329" s="488" t="s">
        <v>1546</v>
      </c>
      <c r="H329" s="488" t="s">
        <v>823</v>
      </c>
      <c r="I329" s="487" t="s">
        <v>1553</v>
      </c>
      <c r="J329" s="487" t="s">
        <v>1554</v>
      </c>
      <c r="K329" s="486" t="s">
        <v>1463</v>
      </c>
      <c r="L329" s="482" t="s">
        <v>850</v>
      </c>
      <c r="M329" s="821" t="s">
        <v>1464</v>
      </c>
      <c r="N329" s="485" t="s">
        <v>850</v>
      </c>
      <c r="O329" s="485" t="s">
        <v>850</v>
      </c>
      <c r="P329" s="822" t="s">
        <v>1464</v>
      </c>
      <c r="Q329" s="822" t="s">
        <v>1464</v>
      </c>
      <c r="R329" s="822" t="s">
        <v>1465</v>
      </c>
      <c r="S329" s="822">
        <v>0</v>
      </c>
      <c r="T329" s="822">
        <v>1</v>
      </c>
      <c r="U329" s="822">
        <v>1</v>
      </c>
      <c r="V329" s="822" t="s">
        <v>1503</v>
      </c>
      <c r="W329" s="822" t="s">
        <v>1503</v>
      </c>
      <c r="X329" s="822" t="s">
        <v>1464</v>
      </c>
      <c r="Y329" s="484" t="s">
        <v>850</v>
      </c>
      <c r="Z329" s="484" t="s">
        <v>850</v>
      </c>
      <c r="AA329" s="483" t="s">
        <v>1549</v>
      </c>
      <c r="AB329" s="483" t="s">
        <v>1550</v>
      </c>
      <c r="AC329" s="483"/>
    </row>
    <row r="330" spans="1:29" ht="18.75" customHeight="1">
      <c r="A330" s="488">
        <v>323</v>
      </c>
      <c r="B330" s="482" t="s">
        <v>840</v>
      </c>
      <c r="C330" s="488" t="s">
        <v>1510</v>
      </c>
      <c r="D330" s="488" t="s">
        <v>1555</v>
      </c>
      <c r="E330" s="488">
        <v>1</v>
      </c>
      <c r="F330" s="488" t="s">
        <v>1556</v>
      </c>
      <c r="G330" s="488" t="s">
        <v>1546</v>
      </c>
      <c r="H330" s="488" t="s">
        <v>823</v>
      </c>
      <c r="I330" s="487" t="s">
        <v>1557</v>
      </c>
      <c r="J330" s="487" t="s">
        <v>1558</v>
      </c>
      <c r="K330" s="486" t="s">
        <v>1463</v>
      </c>
      <c r="L330" s="482" t="s">
        <v>850</v>
      </c>
      <c r="M330" s="821" t="s">
        <v>1464</v>
      </c>
      <c r="N330" s="485" t="s">
        <v>850</v>
      </c>
      <c r="O330" s="485" t="s">
        <v>850</v>
      </c>
      <c r="P330" s="822" t="s">
        <v>1464</v>
      </c>
      <c r="Q330" s="822" t="s">
        <v>1464</v>
      </c>
      <c r="R330" s="822" t="s">
        <v>1465</v>
      </c>
      <c r="S330" s="822">
        <v>0</v>
      </c>
      <c r="T330" s="822">
        <v>1</v>
      </c>
      <c r="U330" s="822">
        <v>1</v>
      </c>
      <c r="V330" s="822" t="s">
        <v>1503</v>
      </c>
      <c r="W330" s="822" t="s">
        <v>1503</v>
      </c>
      <c r="X330" s="822" t="s">
        <v>1464</v>
      </c>
      <c r="Y330" s="484" t="s">
        <v>850</v>
      </c>
      <c r="Z330" s="484" t="s">
        <v>850</v>
      </c>
      <c r="AA330" s="483" t="s">
        <v>1549</v>
      </c>
      <c r="AB330" s="483" t="s">
        <v>1550</v>
      </c>
      <c r="AC330" s="483"/>
    </row>
    <row r="331" spans="1:29" ht="18.75" customHeight="1">
      <c r="A331" s="488">
        <v>324</v>
      </c>
      <c r="B331" s="482" t="s">
        <v>840</v>
      </c>
      <c r="C331" s="488" t="s">
        <v>1510</v>
      </c>
      <c r="D331" s="488" t="s">
        <v>1559</v>
      </c>
      <c r="E331" s="488">
        <v>1</v>
      </c>
      <c r="F331" s="488" t="s">
        <v>1560</v>
      </c>
      <c r="G331" s="488" t="s">
        <v>1546</v>
      </c>
      <c r="H331" s="488" t="s">
        <v>823</v>
      </c>
      <c r="I331" s="487" t="s">
        <v>1561</v>
      </c>
      <c r="J331" s="487" t="s">
        <v>1562</v>
      </c>
      <c r="K331" s="486" t="s">
        <v>1463</v>
      </c>
      <c r="L331" s="482" t="s">
        <v>850</v>
      </c>
      <c r="M331" s="821" t="s">
        <v>1464</v>
      </c>
      <c r="N331" s="485" t="s">
        <v>850</v>
      </c>
      <c r="O331" s="485" t="s">
        <v>850</v>
      </c>
      <c r="P331" s="822" t="s">
        <v>1464</v>
      </c>
      <c r="Q331" s="822" t="s">
        <v>1464</v>
      </c>
      <c r="R331" s="822" t="s">
        <v>1465</v>
      </c>
      <c r="S331" s="822">
        <v>0</v>
      </c>
      <c r="T331" s="822">
        <v>0</v>
      </c>
      <c r="U331" s="822">
        <v>1</v>
      </c>
      <c r="V331" s="822" t="s">
        <v>1503</v>
      </c>
      <c r="W331" s="822" t="s">
        <v>1503</v>
      </c>
      <c r="X331" s="822" t="s">
        <v>1464</v>
      </c>
      <c r="Y331" s="484" t="s">
        <v>850</v>
      </c>
      <c r="Z331" s="484" t="s">
        <v>850</v>
      </c>
      <c r="AA331" s="483" t="s">
        <v>1549</v>
      </c>
      <c r="AB331" s="483" t="s">
        <v>1563</v>
      </c>
      <c r="AC331" s="483"/>
    </row>
    <row r="332" spans="1:29" ht="18.75" customHeight="1">
      <c r="A332" s="488">
        <v>325</v>
      </c>
      <c r="B332" s="482" t="s">
        <v>840</v>
      </c>
      <c r="C332" s="488" t="s">
        <v>1510</v>
      </c>
      <c r="D332" s="488" t="s">
        <v>1564</v>
      </c>
      <c r="E332" s="488">
        <v>1</v>
      </c>
      <c r="F332" s="488" t="s">
        <v>1545</v>
      </c>
      <c r="G332" s="488" t="s">
        <v>1546</v>
      </c>
      <c r="H332" s="488" t="s">
        <v>823</v>
      </c>
      <c r="I332" s="487" t="s">
        <v>1565</v>
      </c>
      <c r="J332" s="487" t="s">
        <v>1566</v>
      </c>
      <c r="K332" s="486" t="s">
        <v>1463</v>
      </c>
      <c r="L332" s="482" t="s">
        <v>850</v>
      </c>
      <c r="M332" s="821" t="s">
        <v>1464</v>
      </c>
      <c r="N332" s="485" t="s">
        <v>850</v>
      </c>
      <c r="O332" s="485" t="s">
        <v>850</v>
      </c>
      <c r="P332" s="822" t="s">
        <v>1464</v>
      </c>
      <c r="Q332" s="822" t="s">
        <v>1464</v>
      </c>
      <c r="R332" s="822" t="s">
        <v>1465</v>
      </c>
      <c r="S332" s="822">
        <v>0</v>
      </c>
      <c r="T332" s="822">
        <v>3</v>
      </c>
      <c r="U332" s="822">
        <v>3</v>
      </c>
      <c r="V332" s="822" t="s">
        <v>1503</v>
      </c>
      <c r="W332" s="822" t="s">
        <v>1503</v>
      </c>
      <c r="X332" s="822" t="s">
        <v>1464</v>
      </c>
      <c r="Y332" s="484" t="s">
        <v>850</v>
      </c>
      <c r="Z332" s="484" t="s">
        <v>850</v>
      </c>
      <c r="AA332" s="483" t="s">
        <v>1567</v>
      </c>
      <c r="AB332" s="483" t="s">
        <v>1550</v>
      </c>
      <c r="AC332" s="483"/>
    </row>
    <row r="333" spans="1:29" ht="18.75" customHeight="1">
      <c r="A333" s="488">
        <v>326</v>
      </c>
      <c r="B333" s="482" t="s">
        <v>840</v>
      </c>
      <c r="C333" s="488" t="s">
        <v>1510</v>
      </c>
      <c r="D333" s="488" t="s">
        <v>1568</v>
      </c>
      <c r="E333" s="488">
        <v>1</v>
      </c>
      <c r="F333" s="488" t="s">
        <v>1552</v>
      </c>
      <c r="G333" s="488" t="s">
        <v>1546</v>
      </c>
      <c r="H333" s="488" t="s">
        <v>823</v>
      </c>
      <c r="I333" s="487" t="s">
        <v>1569</v>
      </c>
      <c r="J333" s="487" t="s">
        <v>1570</v>
      </c>
      <c r="K333" s="486" t="s">
        <v>1463</v>
      </c>
      <c r="L333" s="482" t="s">
        <v>850</v>
      </c>
      <c r="M333" s="821" t="s">
        <v>1464</v>
      </c>
      <c r="N333" s="485" t="s">
        <v>850</v>
      </c>
      <c r="O333" s="485" t="s">
        <v>850</v>
      </c>
      <c r="P333" s="822" t="s">
        <v>1464</v>
      </c>
      <c r="Q333" s="822" t="s">
        <v>1464</v>
      </c>
      <c r="R333" s="822" t="s">
        <v>1465</v>
      </c>
      <c r="S333" s="822">
        <v>0</v>
      </c>
      <c r="T333" s="822">
        <v>1</v>
      </c>
      <c r="U333" s="822">
        <v>1</v>
      </c>
      <c r="V333" s="822" t="s">
        <v>1503</v>
      </c>
      <c r="W333" s="822" t="s">
        <v>1503</v>
      </c>
      <c r="X333" s="822" t="s">
        <v>1464</v>
      </c>
      <c r="Y333" s="484" t="s">
        <v>850</v>
      </c>
      <c r="Z333" s="484" t="s">
        <v>850</v>
      </c>
      <c r="AA333" s="483" t="s">
        <v>1567</v>
      </c>
      <c r="AB333" s="483" t="s">
        <v>1550</v>
      </c>
      <c r="AC333" s="483"/>
    </row>
    <row r="334" spans="1:29" ht="18.75" customHeight="1">
      <c r="A334" s="488">
        <v>327</v>
      </c>
      <c r="B334" s="482" t="s">
        <v>840</v>
      </c>
      <c r="C334" s="488" t="s">
        <v>1510</v>
      </c>
      <c r="D334" s="488" t="s">
        <v>1571</v>
      </c>
      <c r="E334" s="488">
        <v>1</v>
      </c>
      <c r="F334" s="488" t="s">
        <v>1556</v>
      </c>
      <c r="G334" s="488" t="s">
        <v>1546</v>
      </c>
      <c r="H334" s="488" t="s">
        <v>823</v>
      </c>
      <c r="I334" s="487" t="s">
        <v>1572</v>
      </c>
      <c r="J334" s="487" t="s">
        <v>1573</v>
      </c>
      <c r="K334" s="486" t="s">
        <v>1463</v>
      </c>
      <c r="L334" s="482" t="s">
        <v>850</v>
      </c>
      <c r="M334" s="821" t="s">
        <v>1464</v>
      </c>
      <c r="N334" s="485" t="s">
        <v>850</v>
      </c>
      <c r="O334" s="485" t="s">
        <v>850</v>
      </c>
      <c r="P334" s="822" t="s">
        <v>1464</v>
      </c>
      <c r="Q334" s="822" t="s">
        <v>1464</v>
      </c>
      <c r="R334" s="822" t="s">
        <v>1465</v>
      </c>
      <c r="S334" s="822">
        <v>0</v>
      </c>
      <c r="T334" s="822">
        <v>1</v>
      </c>
      <c r="U334" s="822">
        <v>1</v>
      </c>
      <c r="V334" s="822" t="s">
        <v>1503</v>
      </c>
      <c r="W334" s="822" t="s">
        <v>1503</v>
      </c>
      <c r="X334" s="822" t="s">
        <v>1464</v>
      </c>
      <c r="Y334" s="484" t="s">
        <v>850</v>
      </c>
      <c r="Z334" s="484" t="s">
        <v>850</v>
      </c>
      <c r="AA334" s="483" t="s">
        <v>1567</v>
      </c>
      <c r="AB334" s="483" t="s">
        <v>1550</v>
      </c>
      <c r="AC334" s="483"/>
    </row>
    <row r="335" spans="1:29" ht="18.75" customHeight="1">
      <c r="A335" s="488">
        <v>328</v>
      </c>
      <c r="B335" s="482" t="s">
        <v>840</v>
      </c>
      <c r="C335" s="488" t="s">
        <v>1510</v>
      </c>
      <c r="D335" s="488" t="s">
        <v>1574</v>
      </c>
      <c r="E335" s="488">
        <v>1</v>
      </c>
      <c r="F335" s="488" t="s">
        <v>1560</v>
      </c>
      <c r="G335" s="488" t="s">
        <v>1546</v>
      </c>
      <c r="H335" s="488" t="s">
        <v>823</v>
      </c>
      <c r="I335" s="487" t="s">
        <v>1575</v>
      </c>
      <c r="J335" s="487" t="s">
        <v>1576</v>
      </c>
      <c r="K335" s="486" t="s">
        <v>1463</v>
      </c>
      <c r="L335" s="482" t="s">
        <v>850</v>
      </c>
      <c r="M335" s="821" t="s">
        <v>1464</v>
      </c>
      <c r="N335" s="485" t="s">
        <v>850</v>
      </c>
      <c r="O335" s="485" t="s">
        <v>850</v>
      </c>
      <c r="P335" s="822" t="s">
        <v>1464</v>
      </c>
      <c r="Q335" s="822" t="s">
        <v>1464</v>
      </c>
      <c r="R335" s="822" t="s">
        <v>1465</v>
      </c>
      <c r="S335" s="822">
        <v>0</v>
      </c>
      <c r="T335" s="822">
        <v>0</v>
      </c>
      <c r="U335" s="822">
        <v>1</v>
      </c>
      <c r="V335" s="822" t="s">
        <v>1503</v>
      </c>
      <c r="W335" s="822" t="s">
        <v>1503</v>
      </c>
      <c r="X335" s="822" t="s">
        <v>1464</v>
      </c>
      <c r="Y335" s="484" t="s">
        <v>850</v>
      </c>
      <c r="Z335" s="484" t="s">
        <v>850</v>
      </c>
      <c r="AA335" s="483" t="s">
        <v>1567</v>
      </c>
      <c r="AB335" s="483" t="s">
        <v>1550</v>
      </c>
      <c r="AC335" s="483"/>
    </row>
    <row r="336" spans="1:29" ht="18.75" customHeight="1">
      <c r="A336" s="488">
        <v>329</v>
      </c>
      <c r="B336" s="482" t="s">
        <v>840</v>
      </c>
      <c r="C336" s="488" t="s">
        <v>1577</v>
      </c>
      <c r="D336" s="488" t="s">
        <v>1578</v>
      </c>
      <c r="E336" s="488">
        <v>1</v>
      </c>
      <c r="F336" s="488" t="s">
        <v>1579</v>
      </c>
      <c r="G336" s="488" t="s">
        <v>1580</v>
      </c>
      <c r="H336" s="488" t="s">
        <v>823</v>
      </c>
      <c r="I336" s="487" t="s">
        <v>1581</v>
      </c>
      <c r="J336" s="487" t="s">
        <v>1582</v>
      </c>
      <c r="K336" s="486" t="s">
        <v>1463</v>
      </c>
      <c r="L336" s="482" t="s">
        <v>850</v>
      </c>
      <c r="M336" s="821" t="s">
        <v>1464</v>
      </c>
      <c r="N336" s="485" t="s">
        <v>850</v>
      </c>
      <c r="O336" s="485" t="s">
        <v>850</v>
      </c>
      <c r="P336" s="822" t="s">
        <v>1464</v>
      </c>
      <c r="Q336" s="822" t="s">
        <v>1464</v>
      </c>
      <c r="R336" s="822" t="s">
        <v>1583</v>
      </c>
      <c r="S336" s="822">
        <v>1</v>
      </c>
      <c r="T336" s="822">
        <v>1</v>
      </c>
      <c r="U336" s="822">
        <v>1</v>
      </c>
      <c r="V336" s="822" t="s">
        <v>1584</v>
      </c>
      <c r="W336" s="822" t="s">
        <v>1585</v>
      </c>
      <c r="X336" s="822" t="s">
        <v>1464</v>
      </c>
      <c r="Y336" s="484" t="s">
        <v>850</v>
      </c>
      <c r="Z336" s="484" t="s">
        <v>850</v>
      </c>
      <c r="AA336" s="483" t="s">
        <v>1586</v>
      </c>
      <c r="AB336" s="483" t="s">
        <v>1587</v>
      </c>
      <c r="AC336" s="483"/>
    </row>
    <row r="337" spans="1:11" ht="35.1" customHeight="1">
      <c r="A337" s="655">
        <v>330</v>
      </c>
      <c r="B337" s="482" t="s">
        <v>840</v>
      </c>
      <c r="C337" s="656" t="s">
        <v>1580</v>
      </c>
      <c r="D337" s="655" t="s">
        <v>823</v>
      </c>
      <c r="E337" s="657" t="s">
        <v>1588</v>
      </c>
      <c r="F337" s="656" t="s">
        <v>1589</v>
      </c>
      <c r="G337" s="655" t="s">
        <v>1463</v>
      </c>
      <c r="H337" s="655"/>
      <c r="I337" s="655"/>
      <c r="J337" s="655"/>
      <c r="K337" s="654"/>
    </row>
  </sheetData>
  <printOptions horizontalCentered="1"/>
  <pageMargins left="0.7" right="0.7" top="0.75" bottom="0.75" header="0.3" footer="0.3"/>
  <pageSetup scale="32" fitToHeight="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1A77-E2ED-4E0A-8D2B-24FD9278AA6A}">
  <sheetPr>
    <pageSetUpPr fitToPage="1"/>
  </sheetPr>
  <dimension ref="A1:M40"/>
  <sheetViews>
    <sheetView workbookViewId="0"/>
  </sheetViews>
  <sheetFormatPr defaultRowHeight="15.75"/>
  <cols>
    <col min="2" max="2" width="64.1875" customWidth="1"/>
    <col min="3" max="4" width="14.6875" bestFit="1" customWidth="1"/>
    <col min="5" max="6" width="13.6875" bestFit="1" customWidth="1"/>
    <col min="7" max="8" width="14.6875" bestFit="1" customWidth="1"/>
    <col min="9" max="10" width="13.6875" bestFit="1" customWidth="1"/>
    <col min="11" max="11" width="12.125" bestFit="1" customWidth="1"/>
    <col min="12" max="12" width="14.6875" bestFit="1" customWidth="1"/>
    <col min="13" max="13" width="8.8125" bestFit="1" customWidth="1"/>
  </cols>
  <sheetData>
    <row r="1" spans="1:6">
      <c r="A1" s="20" t="s">
        <v>84</v>
      </c>
      <c r="B1" s="406" t="str">
        <f>PA_NAME</f>
        <v>San Diego Gas &amp; Electric Co</v>
      </c>
    </row>
    <row r="2" spans="1:6">
      <c r="A2" s="20" t="s">
        <v>85</v>
      </c>
      <c r="B2" s="406" t="str">
        <f>RPT_YEAR</f>
        <v>2022-2023</v>
      </c>
    </row>
    <row r="3" spans="1:6" ht="30.75">
      <c r="D3" s="507"/>
    </row>
    <row r="4" spans="1:6">
      <c r="B4" s="395" t="s">
        <v>86</v>
      </c>
      <c r="C4" s="538" t="str">
        <f>LEFT($B$2,4)</f>
        <v>2022</v>
      </c>
      <c r="D4" s="538" t="str">
        <f>RIGHT($B$2,4)</f>
        <v>2023</v>
      </c>
    </row>
    <row r="5" spans="1:6">
      <c r="B5" t="str">
        <f>"Tab 3 - "&amp;'3 Funding Source'!C12</f>
        <v>Tab 3 - PA Spending Budget Request (PA Program and EM&amp;V + CEC AB 841)</v>
      </c>
      <c r="C5" s="535">
        <f>+'3 Funding Source'!D12</f>
        <v>147625169.44397259</v>
      </c>
      <c r="D5" s="535">
        <f>+'3 Funding Source'!E12</f>
        <v>115215747.92218713</v>
      </c>
    </row>
    <row r="6" spans="1:6">
      <c r="B6" t="str">
        <f>"Tab 4 - "&amp;'4 Program Budget'!D149</f>
        <v>Tab 4 - PA Spending Budget Request (PA Program and EM&amp;V + CEC AB 841)</v>
      </c>
      <c r="C6" s="535">
        <f>+'4 Program Budget'!Q149</f>
        <v>147625169.44397259</v>
      </c>
      <c r="D6" s="535">
        <f>+'4 Program Budget'!AG149</f>
        <v>115215747.92218713</v>
      </c>
    </row>
    <row r="7" spans="1:6">
      <c r="B7" t="s">
        <v>87</v>
      </c>
      <c r="C7" s="535">
        <f>+'7 PA PY budget_savings'!C69+'7 PA PY budget_savings'!C74</f>
        <v>147625169.44397259</v>
      </c>
      <c r="D7" s="535">
        <f>+'7 PA PY budget_savings'!I69+'7 PA PY budget_savings'!I74</f>
        <v>115215747.92218716</v>
      </c>
    </row>
    <row r="8" spans="1:6">
      <c r="B8" t="str" cm="1">
        <f t="array" ref="B8">"Tab 8 - "&amp;LEFT('8 Cap &amp; Target'!C37:C37,LEN('8 Cap &amp; Target'!C37:C37)-1)</f>
        <v xml:space="preserve">Tab 8 - PA Spending Budget Request (PA Program and EM&amp;V + CEC AB 841) </v>
      </c>
      <c r="C8" s="535">
        <f>+'8 Cap &amp; Target'!G37</f>
        <v>147625169.44397259</v>
      </c>
      <c r="D8" s="535">
        <f>+'8 Cap &amp; Target'!M37</f>
        <v>115215747.92218719</v>
      </c>
    </row>
    <row r="9" spans="1:6">
      <c r="B9" t="str">
        <f>"Tab 9 - "&amp;'9 Portfolio Summary'!A19</f>
        <v>Tab 9 - PA Spending Budget Request (PA Program and EM&amp;V + CEC AB 841)</v>
      </c>
      <c r="C9" s="535">
        <f>+'9 Portfolio Summary'!I19</f>
        <v>147625169.5839726</v>
      </c>
      <c r="D9" s="535">
        <f>+'9 Portfolio Summary'!M19</f>
        <v>115215747.80298716</v>
      </c>
    </row>
    <row r="10" spans="1:6">
      <c r="B10" s="536" t="s">
        <v>88</v>
      </c>
      <c r="C10" s="539" t="str">
        <f>IF(AND(ROUND(C5,0)=ROUND(C6,0),ROUND(C7,0)=ROUND(C8,0),ROUND(C9,0)=ROUND(C8,0),ROUND(C7,0)=ROUND(C6,0),ROUND(C5,0)=ROUND(C9,0),ROUND(C6,0)=ROUND(C8,0))=TRUE,0,"ERROR")</f>
        <v>ERROR</v>
      </c>
      <c r="D10" s="539">
        <f>IF(AND(ROUND(D5,0)=ROUND(D6,0),ROUND(D7,0)=ROUND(D8,0),ROUND(D9,0)=ROUND(D8,0),ROUND(D7,0)=ROUND(D6,0),ROUND(D5,0)=ROUND(D9,0),ROUND(D6,0)=ROUND(D8,0))=TRUE,0,"ERROR")</f>
        <v>0</v>
      </c>
      <c r="F10" s="531"/>
    </row>
    <row r="11" spans="1:6">
      <c r="B11" s="536"/>
      <c r="C11" s="539"/>
      <c r="D11" s="539"/>
    </row>
    <row r="12" spans="1:6">
      <c r="B12" s="395" t="s">
        <v>89</v>
      </c>
      <c r="C12" s="538" t="str">
        <f>LEFT($B$2,4)</f>
        <v>2022</v>
      </c>
      <c r="D12" s="538" t="str">
        <f>RIGHT($B$2,4)</f>
        <v>2023</v>
      </c>
    </row>
    <row r="13" spans="1:6">
      <c r="B13" t="s">
        <v>90</v>
      </c>
      <c r="C13" s="535">
        <f>+'4 Program Budget'!S149</f>
        <v>107211818.79162267</v>
      </c>
      <c r="D13" s="535">
        <f>+'4 Program Budget'!AI149</f>
        <v>115215747.92218713</v>
      </c>
    </row>
    <row r="14" spans="1:6">
      <c r="B14" t="s">
        <v>91</v>
      </c>
      <c r="C14" s="535">
        <f>+'7 PA PY budget_savings'!C75</f>
        <v>107211818.79162265</v>
      </c>
      <c r="D14" s="535">
        <f>+'7 PA PY budget_savings'!I75</f>
        <v>115215747.92218716</v>
      </c>
    </row>
    <row r="15" spans="1:6">
      <c r="B15" s="536" t="s">
        <v>88</v>
      </c>
      <c r="C15" s="537">
        <f t="shared" ref="C15:D15" si="0">+C13-C14</f>
        <v>0</v>
      </c>
      <c r="D15" s="537">
        <f t="shared" si="0"/>
        <v>0</v>
      </c>
    </row>
    <row r="16" spans="1:6">
      <c r="C16" s="531"/>
      <c r="D16" s="531"/>
    </row>
    <row r="17" spans="2:13">
      <c r="C17" s="953" t="str">
        <f>LEFT(B2,4)</f>
        <v>2022</v>
      </c>
      <c r="D17" s="953"/>
      <c r="E17" s="953"/>
      <c r="F17" s="953"/>
      <c r="G17" s="953" t="str">
        <f>RIGHT(B2,4)</f>
        <v>2023</v>
      </c>
      <c r="H17" s="953"/>
      <c r="I17" s="953"/>
      <c r="J17" s="953"/>
    </row>
    <row r="18" spans="2:13">
      <c r="B18" s="395" t="s">
        <v>92</v>
      </c>
      <c r="C18" s="574" t="s">
        <v>93</v>
      </c>
      <c r="D18" s="574" t="s">
        <v>94</v>
      </c>
      <c r="E18" s="538" t="s">
        <v>95</v>
      </c>
      <c r="F18" s="538" t="s">
        <v>96</v>
      </c>
      <c r="G18" s="574" t="s">
        <v>93</v>
      </c>
      <c r="H18" s="574" t="s">
        <v>94</v>
      </c>
      <c r="I18" s="538" t="s">
        <v>95</v>
      </c>
      <c r="J18" s="538" t="s">
        <v>96</v>
      </c>
    </row>
    <row r="19" spans="2:13">
      <c r="B19" t="s">
        <v>97</v>
      </c>
      <c r="C19" s="535">
        <f>+'4 Program Budget'!M149</f>
        <v>9296641.0744000003</v>
      </c>
      <c r="D19" s="535">
        <f>+'4 Program Budget'!N149+'4 Program Budget'!Q162</f>
        <v>2420221.9581000004</v>
      </c>
      <c r="E19" s="535">
        <f>+'4 Program Budget'!O149</f>
        <v>34481069.195500009</v>
      </c>
      <c r="F19" s="535">
        <f>+'4 Program Budget'!P149</f>
        <v>33225157.792942654</v>
      </c>
      <c r="G19" s="535">
        <f>+'4 Program Budget'!AC149</f>
        <v>11464696.186800001</v>
      </c>
      <c r="H19" s="535">
        <f>+'4 Program Budget'!AD149+'4 Program Budget'!AG162</f>
        <v>3147441.3147000019</v>
      </c>
      <c r="I19" s="535">
        <f>+'4 Program Budget'!AE149</f>
        <v>36829174.351599999</v>
      </c>
      <c r="J19" s="535">
        <f>+'4 Program Budget'!AF149</f>
        <v>39022729.45064716</v>
      </c>
    </row>
    <row r="20" spans="2:13">
      <c r="B20" t="s">
        <v>98</v>
      </c>
      <c r="C20" s="535">
        <f>+SUM('8 Cap &amp; Target'!G12:G14)</f>
        <v>9296641.0744000003</v>
      </c>
      <c r="D20" s="535">
        <f>SUM('8 Cap &amp; Target'!G18:G19)</f>
        <v>2420221.9581000004</v>
      </c>
      <c r="E20" s="535">
        <f>+SUM('8 Cap &amp; Target'!G25:G27)</f>
        <v>34481069.195499994</v>
      </c>
      <c r="F20" s="535">
        <f>+'8 Cap &amp; Target'!G23</f>
        <v>33225157.792942654</v>
      </c>
      <c r="G20" s="535">
        <f>+SUM('8 Cap &amp; Target'!M12:M14)</f>
        <v>11464696.186799999</v>
      </c>
      <c r="H20" s="535">
        <f>+SUM('8 Cap &amp; Target'!M18:M19)</f>
        <v>3147441.3147000019</v>
      </c>
      <c r="I20" s="535">
        <f>+SUM('8 Cap &amp; Target'!M25:M27)</f>
        <v>36829174.351600006</v>
      </c>
      <c r="J20" s="535">
        <f>+'8 Cap &amp; Target'!M23</f>
        <v>39022729.45064716</v>
      </c>
    </row>
    <row r="21" spans="2:13">
      <c r="B21" s="536" t="s">
        <v>88</v>
      </c>
      <c r="C21" s="537">
        <f>+C19-C20</f>
        <v>0</v>
      </c>
      <c r="D21" s="537">
        <f t="shared" ref="D21:J21" si="1">+D19-D20</f>
        <v>0</v>
      </c>
      <c r="E21" s="537">
        <f t="shared" si="1"/>
        <v>0</v>
      </c>
      <c r="F21" s="537">
        <f t="shared" si="1"/>
        <v>0</v>
      </c>
      <c r="G21" s="537">
        <f t="shared" si="1"/>
        <v>0</v>
      </c>
      <c r="H21" s="537">
        <f t="shared" si="1"/>
        <v>0</v>
      </c>
      <c r="I21" s="537">
        <f t="shared" si="1"/>
        <v>0</v>
      </c>
      <c r="J21" s="537">
        <f t="shared" si="1"/>
        <v>0</v>
      </c>
    </row>
    <row r="22" spans="2:13">
      <c r="B22" t="s">
        <v>99</v>
      </c>
      <c r="C22" s="541"/>
      <c r="D22" s="541"/>
      <c r="E22" s="542"/>
      <c r="F22" s="540">
        <f>+'9 Portfolio Summary'!H19</f>
        <v>33225157.792942643</v>
      </c>
      <c r="G22" s="542"/>
      <c r="H22" s="542"/>
      <c r="I22" s="542"/>
      <c r="J22" s="540">
        <f>+'9 Portfolio Summary'!L19</f>
        <v>39022729.450647153</v>
      </c>
    </row>
    <row r="23" spans="2:13">
      <c r="B23" s="536" t="s">
        <v>88</v>
      </c>
      <c r="C23" s="531"/>
      <c r="D23" s="531"/>
      <c r="F23" s="715">
        <f>+F19-F22</f>
        <v>0</v>
      </c>
      <c r="J23" s="715">
        <f>+J19-J22</f>
        <v>0</v>
      </c>
    </row>
    <row r="24" spans="2:13">
      <c r="C24" s="531"/>
      <c r="D24" s="531"/>
      <c r="F24" s="537"/>
      <c r="J24" s="537"/>
    </row>
    <row r="25" spans="2:13">
      <c r="B25" s="395" t="s">
        <v>100</v>
      </c>
      <c r="C25" s="538" t="str">
        <f>LEFT($B$2,4)</f>
        <v>2022</v>
      </c>
      <c r="D25" s="538" t="str">
        <f>RIGHT($B$2,4)</f>
        <v>2023</v>
      </c>
    </row>
    <row r="26" spans="2:13">
      <c r="B26" t="s">
        <v>101</v>
      </c>
      <c r="C26" s="535">
        <f>+'4 Program Budget'!Q146</f>
        <v>40413350.652349927</v>
      </c>
      <c r="D26" s="535">
        <f>+'4 Program Budget'!AG146</f>
        <v>0</v>
      </c>
    </row>
    <row r="27" spans="2:13">
      <c r="B27" t="s">
        <v>102</v>
      </c>
      <c r="C27" s="535">
        <f>+'3 Funding Source'!F35+'3 Funding Source'!F36</f>
        <v>40413350.652349927</v>
      </c>
      <c r="D27" s="535">
        <f>+'3 Funding Source'!I35+'3 Funding Source'!I36</f>
        <v>0</v>
      </c>
    </row>
    <row r="28" spans="2:13">
      <c r="B28" s="536" t="s">
        <v>88</v>
      </c>
      <c r="C28" s="537">
        <f>+C26-C27</f>
        <v>0</v>
      </c>
      <c r="D28" s="537">
        <f t="shared" ref="D28" si="2">+D26-D27</f>
        <v>0</v>
      </c>
    </row>
    <row r="30" spans="2:13">
      <c r="C30" s="954" t="str">
        <f>LEFT(B2,4)</f>
        <v>2022</v>
      </c>
      <c r="D30" s="954"/>
      <c r="E30" s="954"/>
      <c r="F30" s="954"/>
      <c r="G30" s="954"/>
      <c r="H30" s="954"/>
      <c r="I30" s="954"/>
      <c r="J30" s="954"/>
      <c r="K30" s="954"/>
      <c r="L30" s="954"/>
      <c r="M30" s="954"/>
    </row>
    <row r="31" spans="2:13" ht="31.5">
      <c r="B31" s="395" t="s">
        <v>103</v>
      </c>
      <c r="C31" s="646" t="s">
        <v>17</v>
      </c>
      <c r="D31" s="646" t="s">
        <v>22</v>
      </c>
      <c r="E31" s="646" t="s">
        <v>25</v>
      </c>
      <c r="F31" s="646" t="s">
        <v>27</v>
      </c>
      <c r="G31" s="646" t="s">
        <v>30</v>
      </c>
      <c r="H31" s="647" t="s">
        <v>29</v>
      </c>
      <c r="I31" s="647" t="s">
        <v>28</v>
      </c>
      <c r="J31" s="647" t="s">
        <v>32</v>
      </c>
      <c r="K31" s="647" t="s">
        <v>34</v>
      </c>
      <c r="L31" s="647" t="s">
        <v>104</v>
      </c>
      <c r="M31" s="646" t="s">
        <v>36</v>
      </c>
    </row>
    <row r="32" spans="2:13">
      <c r="B32" t="s">
        <v>105</v>
      </c>
      <c r="C32" s="540">
        <f>VLOOKUP(C31,'7 PA PY budget_savings'!$B$49:$I$57,2,FALSE)</f>
        <v>13724849.360528501</v>
      </c>
      <c r="D32" s="540">
        <f>VLOOKUP(D31,'7 PA PY budget_savings'!$B$49:$I$57,2,FALSE)</f>
        <v>37643814.238555007</v>
      </c>
      <c r="E32" s="540">
        <f>VLOOKUP(E31,'7 PA PY budget_savings'!$B$49:$I$57,2,FALSE)</f>
        <v>2678098.0564264045</v>
      </c>
      <c r="F32" s="540">
        <f>VLOOKUP(F31,'7 PA PY budget_savings'!$B$49:$I$57,2,FALSE)</f>
        <v>1919478.4397736988</v>
      </c>
      <c r="G32" s="540">
        <f>VLOOKUP(G31,'7 PA PY budget_savings'!$B$49:$I$57,2,FALSE)</f>
        <v>11628127.09695903</v>
      </c>
      <c r="H32" s="540">
        <f>VLOOKUP(H31,'7 PA PY budget_savings'!$B$49:$I$57,2,FALSE)</f>
        <v>3764169.3804000001</v>
      </c>
      <c r="I32" s="540">
        <f>'7 PA PY budget_savings'!C68</f>
        <v>3310255.6898999996</v>
      </c>
      <c r="J32" s="540">
        <f>VLOOKUP(J31,'7 PA PY budget_savings'!$B$49:$I$57,2,FALSE)</f>
        <v>4468311.3883999996</v>
      </c>
      <c r="K32" s="540">
        <f>VLOOKUP(K31,'7 PA PY budget_savings'!$B$49:$I$57,2,FALSE)</f>
        <v>285986.37</v>
      </c>
      <c r="L32" s="540">
        <f>SUM(H32:K32)</f>
        <v>11828722.828699999</v>
      </c>
      <c r="M32" s="540">
        <f>+'7 PA PY budget_savings'!C57</f>
        <v>0</v>
      </c>
    </row>
    <row r="33" spans="2:13">
      <c r="B33" t="s">
        <v>106</v>
      </c>
      <c r="C33" s="540">
        <f>+'9 Portfolio Summary'!I8</f>
        <v>13724849.360548174</v>
      </c>
      <c r="D33" s="540">
        <f>+'9 Portfolio Summary'!I9</f>
        <v>37643814.241087466</v>
      </c>
      <c r="E33" s="540">
        <f>+'9 Portfolio Summary'!I10</f>
        <v>2678098.1043279348</v>
      </c>
      <c r="F33" s="540">
        <f>+'9 Portfolio Summary'!I11</f>
        <v>1919478.4920959515</v>
      </c>
      <c r="G33" s="540">
        <f>+'9 Portfolio Summary'!I12</f>
        <v>11628127.071737204</v>
      </c>
      <c r="H33" s="707"/>
      <c r="I33" s="707"/>
      <c r="J33" s="707"/>
      <c r="K33" s="707"/>
      <c r="L33" s="540">
        <f>+'9 Portfolio Summary'!I13</f>
        <v>11828722.891145924</v>
      </c>
      <c r="M33" s="540">
        <f>+'9 Portfolio Summary'!I17</f>
        <v>0</v>
      </c>
    </row>
    <row r="34" spans="2:13">
      <c r="B34" s="536" t="s">
        <v>88</v>
      </c>
      <c r="C34" s="715">
        <f>ROUND(C32,0)-ROUND(C33,0)</f>
        <v>0</v>
      </c>
      <c r="D34" s="715">
        <f>ROUND(D32,0)-ROUND(D33,0)</f>
        <v>0</v>
      </c>
      <c r="E34" s="715">
        <f>ROUND(E32,0)-ROUND(E33,0)</f>
        <v>0</v>
      </c>
      <c r="F34" s="715">
        <f>ROUND(F32,0)-ROUND(F33,0)</f>
        <v>0</v>
      </c>
      <c r="G34" s="715">
        <f>ROUND(G32,0)-ROUND(G33,0)</f>
        <v>0</v>
      </c>
      <c r="H34" s="708"/>
      <c r="I34" s="708"/>
      <c r="J34" s="708"/>
      <c r="K34" s="709"/>
      <c r="L34" s="715">
        <f>ROUND(L32,0)-ROUND(L33,0)</f>
        <v>0</v>
      </c>
      <c r="M34" s="715">
        <f>ROUND(M32,0)-ROUND(M33,0)</f>
        <v>0</v>
      </c>
    </row>
    <row r="35" spans="2:13">
      <c r="C35" s="709"/>
      <c r="D35" s="709"/>
      <c r="E35" s="709"/>
      <c r="F35" s="709"/>
      <c r="G35" s="709"/>
      <c r="H35" s="709"/>
      <c r="I35" s="709"/>
      <c r="J35" s="709"/>
      <c r="K35" s="709"/>
      <c r="L35" s="709"/>
      <c r="M35" s="709"/>
    </row>
    <row r="36" spans="2:13">
      <c r="C36" s="954">
        <f>+C30+1</f>
        <v>2023</v>
      </c>
      <c r="D36" s="954"/>
      <c r="E36" s="954"/>
      <c r="F36" s="954"/>
      <c r="G36" s="954"/>
      <c r="H36" s="954"/>
      <c r="I36" s="954"/>
      <c r="J36" s="954"/>
      <c r="K36" s="954"/>
      <c r="L36" s="954"/>
      <c r="M36" s="954"/>
    </row>
    <row r="37" spans="2:13" ht="31.5">
      <c r="C37" s="710" t="s">
        <v>17</v>
      </c>
      <c r="D37" s="710" t="s">
        <v>22</v>
      </c>
      <c r="E37" s="710" t="s">
        <v>25</v>
      </c>
      <c r="F37" s="710" t="s">
        <v>27</v>
      </c>
      <c r="G37" s="710" t="s">
        <v>30</v>
      </c>
      <c r="H37" s="711" t="s">
        <v>29</v>
      </c>
      <c r="I37" s="711" t="s">
        <v>107</v>
      </c>
      <c r="J37" s="711" t="s">
        <v>32</v>
      </c>
      <c r="K37" s="711" t="s">
        <v>34</v>
      </c>
      <c r="L37" s="711" t="s">
        <v>104</v>
      </c>
      <c r="M37" s="710" t="s">
        <v>36</v>
      </c>
    </row>
    <row r="38" spans="2:13">
      <c r="B38" t="str">
        <f>+B32</f>
        <v>Tab 7 - PA Portfolio Budget by Function</v>
      </c>
      <c r="C38" s="540">
        <f>VLOOKUP(C37,'7 PA PY budget_savings'!$B$49:$I$57,8,FALSE)</f>
        <v>16538355.301136846</v>
      </c>
      <c r="D38" s="540">
        <f>VLOOKUP(D37,'7 PA PY budget_savings'!$B$49:$I$57,8,FALSE)</f>
        <v>41337623.047424182</v>
      </c>
      <c r="E38" s="540">
        <f>VLOOKUP(E37,'7 PA PY budget_savings'!$B$49:$I$57,8,FALSE)</f>
        <v>5417696.0445752116</v>
      </c>
      <c r="F38" s="540">
        <f>VLOOKUP(F37,'7 PA PY budget_savings'!$B$49:$I$57,8,FALSE)</f>
        <v>2314384.1826524856</v>
      </c>
      <c r="G38" s="540">
        <f>VLOOKUP(G37,'7 PA PY budget_savings'!$B$49:$I$57,8,FALSE)</f>
        <v>13009035.810358431</v>
      </c>
      <c r="H38" s="540">
        <f>VLOOKUP(H37,'7 PA PY budget_savings'!$B$49:$I$57,8,FALSE)</f>
        <v>3907560.6751999999</v>
      </c>
      <c r="I38" s="540">
        <f>'7 PA PY budget_savings'!I68</f>
        <v>3609071.4978999998</v>
      </c>
      <c r="J38" s="540">
        <f>VLOOKUP(J37,'7 PA PY budget_savings'!$B$49:$I$57,8,FALSE)</f>
        <v>3964837.7573000002</v>
      </c>
      <c r="K38" s="540">
        <f>VLOOKUP(K37,'7 PA PY budget_savings'!$B$49:$I$57,8,FALSE)</f>
        <v>365476.98719999997</v>
      </c>
      <c r="L38" s="540">
        <f>SUM(H38:K38)</f>
        <v>11846946.9176</v>
      </c>
      <c r="M38" s="540">
        <f>+'7 PA PY budget_savings'!I57</f>
        <v>0</v>
      </c>
    </row>
    <row r="39" spans="2:13">
      <c r="B39" t="str">
        <f>+B33</f>
        <v>Tab 9 - PA Portfolio Budget by Function</v>
      </c>
      <c r="C39" s="540">
        <f>+'9 Portfolio Summary'!M8</f>
        <v>16538355.293084608</v>
      </c>
      <c r="D39" s="540">
        <f>+'9 Portfolio Summary'!M9</f>
        <v>41337623.000363782</v>
      </c>
      <c r="E39" s="540">
        <f>+'9 Portfolio Summary'!M10</f>
        <v>5417696.0307482705</v>
      </c>
      <c r="F39" s="540">
        <f>+'9 Portfolio Summary'!M11</f>
        <v>2314384.2003765991</v>
      </c>
      <c r="G39" s="540">
        <f>+'9 Portfolio Summary'!M12</f>
        <v>13009035.756866522</v>
      </c>
      <c r="H39" s="707"/>
      <c r="I39" s="707"/>
      <c r="J39" s="707"/>
      <c r="K39" s="707"/>
      <c r="L39" s="540">
        <f>+'9 Portfolio Summary'!M13</f>
        <v>11846946.903107371</v>
      </c>
      <c r="M39" s="540">
        <f>+'9 Portfolio Summary'!M17</f>
        <v>0</v>
      </c>
    </row>
    <row r="40" spans="2:13">
      <c r="B40" s="536" t="s">
        <v>88</v>
      </c>
      <c r="C40" s="715">
        <f>ROUND(C38,0)-ROUND(C39,0)</f>
        <v>0</v>
      </c>
      <c r="D40" s="715">
        <f>ROUND(D38,0)-ROUND(D39,0)</f>
        <v>0</v>
      </c>
      <c r="E40" s="715">
        <f>ROUND(E38,0)-ROUND(E39,0)</f>
        <v>0</v>
      </c>
      <c r="F40" s="715">
        <f>ROUND(F38,0)-ROUND(F39,0)</f>
        <v>0</v>
      </c>
      <c r="G40" s="715">
        <f>ROUND(G38,0)-ROUND(G39,0)</f>
        <v>0</v>
      </c>
      <c r="H40" s="708"/>
      <c r="I40" s="708"/>
      <c r="J40" s="708"/>
      <c r="K40" s="709"/>
      <c r="L40" s="715">
        <f>ROUND(L38,0)-ROUND(L39,0)</f>
        <v>0</v>
      </c>
      <c r="M40" s="715">
        <f>ROUND(M38,0)-ROUND(M39,0)</f>
        <v>0</v>
      </c>
    </row>
  </sheetData>
  <mergeCells count="4">
    <mergeCell ref="C17:F17"/>
    <mergeCell ref="G17:J17"/>
    <mergeCell ref="C36:M36"/>
    <mergeCell ref="C30:M30"/>
  </mergeCells>
  <pageMargins left="0.7" right="0.7" top="0.75" bottom="0.75" header="0.3" footer="0.3"/>
  <pageSetup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2"/>
  <sheetViews>
    <sheetView zoomScaleNormal="100" zoomScaleSheetLayoutView="100" zoomScalePageLayoutView="70" workbookViewId="0"/>
  </sheetViews>
  <sheetFormatPr defaultColWidth="9.625" defaultRowHeight="15.4"/>
  <cols>
    <col min="1" max="1" width="15.1875" style="1" customWidth="1"/>
    <col min="2" max="2" width="40" style="1" bestFit="1" customWidth="1"/>
    <col min="3" max="3" width="20.625" style="21" customWidth="1"/>
    <col min="4" max="4" width="20.625" style="22" customWidth="1"/>
    <col min="5" max="5" width="18.5" style="23" bestFit="1" customWidth="1"/>
    <col min="6" max="6" width="16.5" style="23" bestFit="1" customWidth="1"/>
    <col min="7" max="16384" width="9.625" style="1"/>
  </cols>
  <sheetData>
    <row r="1" spans="1:6">
      <c r="A1" s="20" t="s">
        <v>84</v>
      </c>
      <c r="B1" s="406" t="str">
        <f>PA_NAME</f>
        <v>San Diego Gas &amp; Electric Co</v>
      </c>
    </row>
    <row r="2" spans="1:6">
      <c r="A2" s="20" t="s">
        <v>85</v>
      </c>
      <c r="B2" s="406" t="str">
        <f>RPT_YEAR</f>
        <v>2022-2023</v>
      </c>
    </row>
    <row r="3" spans="1:6">
      <c r="A3" s="6" t="s">
        <v>108</v>
      </c>
    </row>
    <row r="4" spans="1:6" ht="15.75" thickBot="1">
      <c r="A4" s="29"/>
    </row>
    <row r="5" spans="1:6">
      <c r="B5" s="955" t="s">
        <v>109</v>
      </c>
      <c r="C5" s="956"/>
      <c r="D5" s="956"/>
      <c r="E5" s="956"/>
      <c r="F5" s="957"/>
    </row>
    <row r="6" spans="1:6" s="2" customFormat="1" ht="47.65">
      <c r="B6" s="37"/>
      <c r="C6" s="890" t="s">
        <v>110</v>
      </c>
      <c r="D6" s="890" t="s">
        <v>111</v>
      </c>
      <c r="E6" s="397" t="s">
        <v>112</v>
      </c>
      <c r="F6" s="398" t="s">
        <v>113</v>
      </c>
    </row>
    <row r="7" spans="1:6" s="2" customFormat="1">
      <c r="B7" s="37" t="s">
        <v>114</v>
      </c>
      <c r="C7" s="399"/>
      <c r="D7" s="400"/>
      <c r="E7" s="401"/>
      <c r="F7" s="402"/>
    </row>
    <row r="8" spans="1:6">
      <c r="B8" s="38">
        <v>2021</v>
      </c>
      <c r="C8" s="447">
        <v>0.28036</v>
      </c>
      <c r="D8" s="448">
        <v>1.9377525453218589</v>
      </c>
      <c r="E8" s="449">
        <f>+C8*530720712.6+D8*6587147.264</f>
        <v>161557120.36176193</v>
      </c>
      <c r="F8" s="450">
        <f>+C8*6775297605.66+D8*75826482.39</f>
        <v>2046455395.9768631</v>
      </c>
    </row>
    <row r="9" spans="1:6">
      <c r="B9" s="38">
        <v>2022</v>
      </c>
      <c r="C9" s="447">
        <v>0.28162999999999999</v>
      </c>
      <c r="D9" s="448">
        <v>2.0596297931364931</v>
      </c>
      <c r="E9" s="449">
        <f>+C9*'4 Program Budget'!T134+'4 Program Budget'!V134*1000*D9</f>
        <v>163033962.61212331</v>
      </c>
      <c r="F9" s="450">
        <f>+C9*'4 Program Budget'!Y134+'4 Program Budget'!Z134*1000*D9</f>
        <v>2064301546.1175964</v>
      </c>
    </row>
    <row r="10" spans="1:6" ht="15.75" thickBot="1">
      <c r="B10" s="403">
        <v>2023</v>
      </c>
      <c r="C10" s="451">
        <v>0.28201999999999999</v>
      </c>
      <c r="D10" s="452">
        <v>2.0609340432506711</v>
      </c>
      <c r="E10" s="453">
        <f>+C10*'4 Program Budget'!AJ134+'4 Program Budget'!AL134*1000*D10</f>
        <v>173990364.07368699</v>
      </c>
      <c r="F10" s="454">
        <f>+C10*'4 Program Budget'!AO134+'4 Program Budget'!AP134*1000*D10</f>
        <v>2268172298.4209199</v>
      </c>
    </row>
    <row r="11" spans="1:6">
      <c r="C11" s="3"/>
      <c r="D11" s="3"/>
      <c r="E11" s="30"/>
      <c r="F11" s="3"/>
    </row>
    <row r="12" spans="1:6" ht="46.25" customHeight="1">
      <c r="B12" s="958" t="s">
        <v>115</v>
      </c>
      <c r="C12" s="958"/>
      <c r="D12" s="958"/>
      <c r="E12" s="958"/>
      <c r="F12" s="958"/>
    </row>
    <row r="13" spans="1:6" ht="31.5" customHeight="1">
      <c r="B13" s="958" t="s">
        <v>116</v>
      </c>
      <c r="C13" s="958"/>
      <c r="D13" s="958"/>
      <c r="E13" s="958"/>
      <c r="F13" s="958"/>
    </row>
    <row r="14" spans="1:6">
      <c r="C14" s="1"/>
      <c r="D14" s="1"/>
      <c r="E14" s="1"/>
      <c r="F14" s="1"/>
    </row>
    <row r="15" spans="1:6">
      <c r="B15" s="3" t="s">
        <v>112</v>
      </c>
      <c r="C15" s="3" t="s">
        <v>117</v>
      </c>
      <c r="D15" s="3"/>
      <c r="E15" s="3"/>
      <c r="F15" s="3"/>
    </row>
    <row r="16" spans="1:6">
      <c r="B16" s="3" t="s">
        <v>113</v>
      </c>
      <c r="C16" s="3" t="s">
        <v>118</v>
      </c>
      <c r="D16" s="3"/>
      <c r="E16" s="3"/>
      <c r="F16" s="24"/>
    </row>
    <row r="17" spans="2:6">
      <c r="B17" s="3"/>
      <c r="C17" s="3"/>
      <c r="D17" s="3"/>
      <c r="E17" s="3"/>
      <c r="F17" s="24"/>
    </row>
    <row r="18" spans="2:6">
      <c r="B18" s="3"/>
      <c r="C18" s="3"/>
      <c r="D18" s="3"/>
      <c r="E18" s="3"/>
      <c r="F18" s="24"/>
    </row>
    <row r="19" spans="2:6">
      <c r="B19" s="4"/>
      <c r="C19" s="25"/>
      <c r="D19" s="26"/>
      <c r="E19" s="27"/>
      <c r="F19" s="28"/>
    </row>
    <row r="23" spans="2:6">
      <c r="D23" s="1"/>
    </row>
    <row r="24" spans="2:6">
      <c r="B24" s="901"/>
      <c r="C24" s="902"/>
      <c r="D24" s="36"/>
      <c r="E24" s="902"/>
    </row>
    <row r="25" spans="2:6">
      <c r="B25" s="901"/>
      <c r="C25" s="902"/>
      <c r="D25" s="35"/>
      <c r="E25" s="902"/>
    </row>
    <row r="26" spans="2:6">
      <c r="C26" s="34"/>
      <c r="D26" s="33"/>
      <c r="E26" s="28"/>
    </row>
    <row r="27" spans="2:6">
      <c r="B27" s="901"/>
      <c r="C27" s="902"/>
      <c r="D27" s="32"/>
      <c r="E27" s="902"/>
    </row>
    <row r="28" spans="2:6">
      <c r="B28" s="903"/>
      <c r="C28" s="902"/>
      <c r="D28" s="31"/>
      <c r="E28" s="28"/>
    </row>
    <row r="29" spans="2:6">
      <c r="C29" s="34"/>
      <c r="D29" s="33"/>
      <c r="E29" s="28"/>
    </row>
    <row r="30" spans="2:6">
      <c r="C30" s="34"/>
      <c r="D30" s="33"/>
      <c r="E30" s="28"/>
    </row>
    <row r="31" spans="2:6">
      <c r="C31" s="34"/>
      <c r="D31" s="33"/>
      <c r="E31" s="28"/>
    </row>
    <row r="32" spans="2:6">
      <c r="C32" s="34"/>
      <c r="D32" s="33"/>
      <c r="E32" s="28"/>
    </row>
  </sheetData>
  <mergeCells count="3">
    <mergeCell ref="B5:F5"/>
    <mergeCell ref="B12:F12"/>
    <mergeCell ref="B13:F13"/>
  </mergeCells>
  <pageMargins left="0.7" right="0.7" top="0.75" bottom="0.75" header="0.3" footer="0.3"/>
  <pageSetup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3899B-2ACF-4457-A504-AC069972A11E}">
  <sheetPr>
    <pageSetUpPr fitToPage="1"/>
  </sheetPr>
  <dimension ref="A1:N43"/>
  <sheetViews>
    <sheetView zoomScale="80" zoomScaleNormal="80" zoomScaleSheetLayoutView="70" workbookViewId="0">
      <pane xSplit="2" ySplit="5" topLeftCell="C6" activePane="bottomRight" state="frozen"/>
      <selection pane="topRight"/>
      <selection pane="bottomLeft"/>
      <selection pane="bottomRight"/>
    </sheetView>
  </sheetViews>
  <sheetFormatPr defaultColWidth="9.625" defaultRowHeight="15.4"/>
  <cols>
    <col min="1" max="1" width="12.1875" style="5" bestFit="1" customWidth="1"/>
    <col min="2" max="2" width="58.1875" style="5" customWidth="1"/>
    <col min="3" max="3" width="23.625" style="84" customWidth="1"/>
    <col min="4" max="4" width="22.625" style="84" customWidth="1"/>
    <col min="5" max="5" width="15.625" style="85" customWidth="1"/>
    <col min="6" max="6" width="21.625" style="85" customWidth="1"/>
    <col min="7" max="8" width="22.625" style="407" customWidth="1"/>
    <col min="9" max="9" width="15.625" style="408" customWidth="1"/>
    <col min="10" max="10" width="21.625" style="408" customWidth="1"/>
    <col min="11" max="12" width="22.625" style="407" customWidth="1"/>
    <col min="13" max="13" width="15.625" style="408" customWidth="1"/>
    <col min="14" max="14" width="21.625" style="408" customWidth="1"/>
    <col min="15" max="16384" width="9.625" style="5"/>
  </cols>
  <sheetData>
    <row r="1" spans="1:14">
      <c r="A1" s="20" t="s">
        <v>84</v>
      </c>
      <c r="B1" s="406" t="str">
        <f>PA_NAME</f>
        <v>San Diego Gas &amp; Electric Co</v>
      </c>
    </row>
    <row r="2" spans="1:14">
      <c r="A2" s="20" t="s">
        <v>85</v>
      </c>
      <c r="B2" s="406" t="str">
        <f>RPT_YEAR</f>
        <v>2022-2023</v>
      </c>
    </row>
    <row r="3" spans="1:14">
      <c r="A3" s="6" t="s">
        <v>108</v>
      </c>
    </row>
    <row r="4" spans="1:14">
      <c r="A4" s="29"/>
      <c r="B4" s="6" t="s">
        <v>119</v>
      </c>
      <c r="C4" s="6"/>
      <c r="D4" s="6"/>
      <c r="E4" s="6"/>
      <c r="F4" s="6"/>
      <c r="G4" s="6"/>
      <c r="H4" s="6"/>
      <c r="I4" s="6"/>
      <c r="J4" s="6"/>
      <c r="K4" s="6"/>
      <c r="L4" s="6"/>
      <c r="M4" s="6"/>
      <c r="N4" s="6"/>
    </row>
    <row r="5" spans="1:14" ht="60.4">
      <c r="B5" s="86" t="s">
        <v>120</v>
      </c>
      <c r="C5" s="86" t="s">
        <v>121</v>
      </c>
      <c r="D5" s="86" t="s">
        <v>122</v>
      </c>
      <c r="E5" s="86" t="s">
        <v>123</v>
      </c>
      <c r="F5" s="86" t="s">
        <v>124</v>
      </c>
      <c r="G5" s="86" t="s">
        <v>125</v>
      </c>
      <c r="H5" s="86" t="s">
        <v>126</v>
      </c>
      <c r="I5" s="86" t="s">
        <v>127</v>
      </c>
      <c r="J5" s="86" t="s">
        <v>128</v>
      </c>
      <c r="K5" s="86" t="s">
        <v>129</v>
      </c>
      <c r="L5" s="86" t="s">
        <v>130</v>
      </c>
      <c r="M5" s="86" t="s">
        <v>131</v>
      </c>
      <c r="N5" s="86" t="s">
        <v>132</v>
      </c>
    </row>
    <row r="6" spans="1:14">
      <c r="B6" s="795" t="s">
        <v>17</v>
      </c>
      <c r="C6" s="865">
        <v>-7128598.0249075592</v>
      </c>
      <c r="D6" s="796">
        <v>-5.8130978660778897E-3</v>
      </c>
      <c r="E6" s="863">
        <v>0.32072000000000001</v>
      </c>
      <c r="F6" s="863">
        <v>4.6498059504295718E-3</v>
      </c>
      <c r="G6" s="865">
        <v>16614180.392027363</v>
      </c>
      <c r="H6" s="796">
        <v>5.0823147917185233E-3</v>
      </c>
      <c r="I6" s="863">
        <v>0.32234999999999997</v>
      </c>
      <c r="J6" s="863">
        <v>6.5110845850284167E-3</v>
      </c>
      <c r="K6" s="865">
        <v>3317225.7564583346</v>
      </c>
      <c r="L6" s="796">
        <v>6.6724869044650498E-3</v>
      </c>
      <c r="M6" s="863">
        <v>0.32286000000000004</v>
      </c>
      <c r="N6" s="863">
        <v>6.9971714751591446E-3</v>
      </c>
    </row>
    <row r="7" spans="1:14">
      <c r="B7" s="795" t="s">
        <v>133</v>
      </c>
      <c r="C7" s="865">
        <v>-1749591.5488662831</v>
      </c>
      <c r="D7" s="796">
        <v>-3.2688857883198838E-3</v>
      </c>
      <c r="E7" s="864">
        <v>0.28875999999999996</v>
      </c>
      <c r="F7" s="864">
        <v>3.41350384458501E-3</v>
      </c>
      <c r="G7" s="865">
        <v>4077664.2901824936</v>
      </c>
      <c r="H7" s="796">
        <v>4.1903310707855817E-3</v>
      </c>
      <c r="I7" s="864">
        <v>0.28997000000000001</v>
      </c>
      <c r="J7" s="864">
        <v>4.7799010325063982E-3</v>
      </c>
      <c r="K7" s="865">
        <v>814155.90118876472</v>
      </c>
      <c r="L7" s="796">
        <v>5.5063028120237584E-3</v>
      </c>
      <c r="M7" s="864">
        <v>0.29034999999999994</v>
      </c>
      <c r="N7" s="864">
        <v>5.1367459172075155E-3</v>
      </c>
    </row>
    <row r="8" spans="1:14">
      <c r="B8" s="795" t="s">
        <v>134</v>
      </c>
      <c r="C8" s="865">
        <v>-6415805.1259171553</v>
      </c>
      <c r="D8" s="796">
        <v>-1.0099649878804087E-2</v>
      </c>
      <c r="E8" s="864">
        <v>0.26090000000000002</v>
      </c>
      <c r="F8" s="864">
        <v>2.991151768433337E-3</v>
      </c>
      <c r="G8" s="865">
        <v>14952918.280655008</v>
      </c>
      <c r="H8" s="796">
        <v>4.0245304714449804E-3</v>
      </c>
      <c r="I8" s="864">
        <v>0.26195000000000002</v>
      </c>
      <c r="J8" s="864">
        <v>4.188484934328828E-3</v>
      </c>
      <c r="K8" s="865">
        <v>2985534.3137244359</v>
      </c>
      <c r="L8" s="796">
        <v>5.251054043694834E-3</v>
      </c>
      <c r="M8" s="864">
        <v>0.26227</v>
      </c>
      <c r="N8" s="864">
        <v>4.5011774803247447E-3</v>
      </c>
    </row>
    <row r="9" spans="1:14" ht="17.100000000000001" customHeight="1">
      <c r="B9" s="795" t="s">
        <v>27</v>
      </c>
      <c r="C9" s="865">
        <v>-13066.091338882135</v>
      </c>
      <c r="D9" s="796">
        <v>5.8828853289899085E-4</v>
      </c>
      <c r="E9" s="864">
        <v>0.20026000000000002</v>
      </c>
      <c r="F9" s="864">
        <v>7.2713961572512845E-4</v>
      </c>
      <c r="G9" s="865">
        <v>403381.39442196127</v>
      </c>
      <c r="H9" s="796">
        <v>4.0447418356135889E-3</v>
      </c>
      <c r="I9" s="864">
        <v>0.20107</v>
      </c>
      <c r="J9" s="864">
        <v>3.2188023870488212E-3</v>
      </c>
      <c r="K9" s="865">
        <v>80540.063950113486</v>
      </c>
      <c r="L9" s="796">
        <v>5.2931189453710439E-3</v>
      </c>
      <c r="M9" s="864">
        <v>0.20132000000000003</v>
      </c>
      <c r="N9" s="864">
        <v>3.4591030039174157E-3</v>
      </c>
    </row>
    <row r="10" spans="1:14">
      <c r="B10" s="795" t="s">
        <v>135</v>
      </c>
      <c r="C10" s="865">
        <v>-173077.6808551288</v>
      </c>
      <c r="D10" s="796">
        <v>-3.1215030331584602E-3</v>
      </c>
      <c r="E10" s="864">
        <v>0.26140000000000002</v>
      </c>
      <c r="F10" s="864">
        <v>2.2986656519516238E-3</v>
      </c>
      <c r="G10" s="865">
        <v>30452.32705847641</v>
      </c>
      <c r="H10" s="796">
        <v>1.185921958683921E-3</v>
      </c>
      <c r="I10" s="864">
        <v>0.26171</v>
      </c>
      <c r="J10" s="864">
        <v>1.0182075539461983E-3</v>
      </c>
      <c r="K10" s="865">
        <v>6080.1821864740341</v>
      </c>
      <c r="L10" s="796">
        <v>1.5684774292271076E-3</v>
      </c>
      <c r="M10" s="864">
        <v>0.26180999999999999</v>
      </c>
      <c r="N10" s="864">
        <v>1.0942221313859357E-3</v>
      </c>
    </row>
    <row r="11" spans="1:14" hidden="1">
      <c r="B11" s="412"/>
      <c r="C11" s="411"/>
      <c r="D11" s="410"/>
      <c r="E11" s="413"/>
      <c r="F11" s="414"/>
      <c r="G11" s="411"/>
      <c r="H11" s="410"/>
      <c r="I11" s="413"/>
      <c r="J11" s="414"/>
      <c r="K11" s="865"/>
      <c r="L11" s="410"/>
      <c r="M11" s="413"/>
      <c r="N11" s="414"/>
    </row>
    <row r="12" spans="1:14">
      <c r="B12" s="412"/>
      <c r="C12" s="410"/>
      <c r="D12" s="410"/>
      <c r="E12" s="413"/>
      <c r="F12" s="413"/>
      <c r="G12" s="410"/>
      <c r="H12" s="410"/>
      <c r="I12" s="413"/>
      <c r="J12" s="413"/>
      <c r="K12" s="865"/>
      <c r="L12" s="410"/>
      <c r="M12" s="413"/>
      <c r="N12" s="413"/>
    </row>
    <row r="13" spans="1:14">
      <c r="B13" s="415"/>
      <c r="C13" s="411"/>
      <c r="D13" s="411"/>
      <c r="E13" s="411"/>
      <c r="F13" s="411"/>
      <c r="G13" s="411"/>
      <c r="H13" s="411"/>
      <c r="I13" s="411"/>
      <c r="J13" s="411"/>
      <c r="K13" s="411"/>
      <c r="L13" s="411"/>
      <c r="M13" s="411"/>
      <c r="N13" s="411"/>
    </row>
    <row r="14" spans="1:14">
      <c r="B14" s="409"/>
      <c r="C14" s="411"/>
      <c r="D14" s="411"/>
      <c r="E14" s="411"/>
      <c r="F14" s="411"/>
      <c r="G14" s="411"/>
      <c r="H14" s="411"/>
      <c r="I14" s="411"/>
      <c r="J14" s="411"/>
      <c r="K14" s="411"/>
      <c r="L14" s="411"/>
      <c r="M14" s="411"/>
      <c r="N14" s="411"/>
    </row>
    <row r="15" spans="1:14">
      <c r="B15" s="412"/>
      <c r="C15" s="411"/>
      <c r="D15" s="411"/>
      <c r="E15" s="411"/>
      <c r="F15" s="411"/>
      <c r="G15" s="411"/>
      <c r="H15" s="411"/>
      <c r="I15" s="411"/>
      <c r="J15" s="411"/>
      <c r="K15" s="411"/>
      <c r="L15" s="411"/>
      <c r="M15" s="411"/>
      <c r="N15" s="411"/>
    </row>
    <row r="16" spans="1:14">
      <c r="B16" s="412"/>
      <c r="C16" s="411"/>
      <c r="D16" s="411"/>
      <c r="E16" s="411"/>
      <c r="F16" s="411"/>
      <c r="G16" s="411"/>
      <c r="H16" s="411"/>
      <c r="I16" s="411"/>
      <c r="J16" s="411"/>
      <c r="K16" s="411"/>
      <c r="L16" s="411"/>
      <c r="M16" s="411"/>
      <c r="N16" s="411"/>
    </row>
    <row r="17" spans="1:14">
      <c r="B17" s="412"/>
      <c r="C17" s="411"/>
      <c r="D17" s="411"/>
      <c r="E17" s="411"/>
      <c r="F17" s="411"/>
      <c r="G17" s="411"/>
      <c r="H17" s="411"/>
      <c r="I17" s="411"/>
      <c r="J17" s="411"/>
      <c r="K17" s="411"/>
      <c r="L17" s="411"/>
      <c r="M17" s="411"/>
      <c r="N17" s="411"/>
    </row>
    <row r="18" spans="1:14">
      <c r="B18" s="409"/>
      <c r="C18" s="411"/>
      <c r="D18" s="411"/>
      <c r="E18" s="411"/>
      <c r="F18" s="411"/>
      <c r="G18" s="411"/>
      <c r="H18" s="411"/>
      <c r="I18" s="411"/>
      <c r="J18" s="411"/>
      <c r="K18" s="411"/>
      <c r="L18" s="411"/>
      <c r="M18" s="411"/>
      <c r="N18" s="411"/>
    </row>
    <row r="19" spans="1:14">
      <c r="B19" s="412"/>
      <c r="C19" s="411"/>
      <c r="D19" s="411"/>
      <c r="E19" s="411"/>
      <c r="F19" s="411"/>
      <c r="G19" s="411"/>
      <c r="H19" s="411"/>
      <c r="I19" s="411"/>
      <c r="J19" s="411"/>
      <c r="K19" s="411"/>
      <c r="L19" s="411"/>
      <c r="M19" s="411"/>
      <c r="N19" s="411"/>
    </row>
    <row r="20" spans="1:14">
      <c r="B20" s="415"/>
      <c r="C20" s="411"/>
      <c r="D20" s="411"/>
      <c r="E20" s="411"/>
      <c r="F20" s="411"/>
      <c r="G20" s="411"/>
      <c r="H20" s="411"/>
      <c r="I20" s="411"/>
      <c r="J20" s="411"/>
      <c r="K20" s="411"/>
      <c r="L20" s="411"/>
      <c r="M20" s="411"/>
      <c r="N20" s="411"/>
    </row>
    <row r="21" spans="1:14">
      <c r="B21" s="416"/>
      <c r="C21" s="411"/>
      <c r="D21" s="411"/>
      <c r="E21" s="411"/>
      <c r="F21" s="411"/>
      <c r="G21" s="411"/>
      <c r="H21" s="411"/>
      <c r="I21" s="411"/>
      <c r="J21" s="411"/>
      <c r="K21" s="411"/>
      <c r="L21" s="411"/>
      <c r="M21" s="411"/>
      <c r="N21" s="411"/>
    </row>
    <row r="22" spans="1:14">
      <c r="A22" s="29"/>
      <c r="B22" s="3" t="s">
        <v>136</v>
      </c>
      <c r="C22" s="87"/>
      <c r="D22" s="87"/>
      <c r="E22" s="88"/>
      <c r="F22" s="87"/>
      <c r="G22" s="87"/>
      <c r="H22" s="87"/>
      <c r="I22" s="88"/>
      <c r="J22" s="87"/>
      <c r="K22" s="87"/>
      <c r="L22" s="87"/>
      <c r="M22" s="88"/>
      <c r="N22" s="87"/>
    </row>
    <row r="23" spans="1:14">
      <c r="B23" s="40"/>
      <c r="C23" s="40"/>
      <c r="D23" s="40"/>
      <c r="E23" s="40"/>
      <c r="F23" s="40"/>
      <c r="G23" s="40"/>
      <c r="H23" s="40"/>
      <c r="I23" s="40"/>
      <c r="J23" s="40"/>
      <c r="K23" s="40"/>
      <c r="L23" s="40"/>
      <c r="M23" s="40"/>
      <c r="N23" s="40"/>
    </row>
    <row r="24" spans="1:14">
      <c r="B24" s="6" t="s">
        <v>137</v>
      </c>
    </row>
    <row r="25" spans="1:14" ht="60.4">
      <c r="B25" s="86" t="s">
        <v>120</v>
      </c>
      <c r="C25" s="86" t="s">
        <v>138</v>
      </c>
      <c r="D25" s="86" t="s">
        <v>139</v>
      </c>
      <c r="E25" s="86" t="s">
        <v>140</v>
      </c>
      <c r="F25" s="86" t="s">
        <v>141</v>
      </c>
      <c r="G25" s="86" t="s">
        <v>142</v>
      </c>
      <c r="H25" s="86" t="s">
        <v>143</v>
      </c>
      <c r="I25" s="86" t="s">
        <v>144</v>
      </c>
      <c r="J25" s="86" t="s">
        <v>145</v>
      </c>
      <c r="K25" s="86" t="s">
        <v>146</v>
      </c>
      <c r="L25" s="86" t="s">
        <v>147</v>
      </c>
      <c r="M25" s="86" t="s">
        <v>148</v>
      </c>
      <c r="N25" s="86" t="s">
        <v>149</v>
      </c>
    </row>
    <row r="26" spans="1:14">
      <c r="B26" s="417" t="s">
        <v>17</v>
      </c>
      <c r="C26" s="866">
        <v>247.56590330782291</v>
      </c>
      <c r="D26" s="793">
        <v>4.4429291165631792E-4</v>
      </c>
      <c r="E26" s="861">
        <v>1.9468737143739374</v>
      </c>
      <c r="F26" s="861">
        <v>1.4495201047945907E-3</v>
      </c>
      <c r="G26" s="867">
        <v>2445.7954576506245</v>
      </c>
      <c r="H26" s="793">
        <v>4.0151135023229105E-3</v>
      </c>
      <c r="I26" s="861">
        <v>2.0596297931364931</v>
      </c>
      <c r="J26" s="862">
        <v>9.2664390426949444E-3</v>
      </c>
      <c r="K26" s="866">
        <v>35.575055215984321</v>
      </c>
      <c r="L26" s="793">
        <v>5.5204170895800504E-5</v>
      </c>
      <c r="M26" s="861">
        <v>2.0603215818725391</v>
      </c>
      <c r="N26" s="862">
        <v>9.9582277787410006E-3</v>
      </c>
    </row>
    <row r="27" spans="1:14">
      <c r="B27" s="417" t="s">
        <v>150</v>
      </c>
      <c r="C27" s="866">
        <v>538.43820679541864</v>
      </c>
      <c r="D27" s="793">
        <v>3.2086936352771229E-3</v>
      </c>
      <c r="E27" s="861">
        <v>1.0635539423521934</v>
      </c>
      <c r="F27" s="862">
        <v>5.3009463613775919E-3</v>
      </c>
      <c r="G27" s="866">
        <v>5319.4309184344347</v>
      </c>
      <c r="H27" s="793">
        <v>2.6878513888199979E-2</v>
      </c>
      <c r="I27" s="861">
        <v>1.1971167848240776</v>
      </c>
      <c r="J27" s="862">
        <v>3.3887695771740861E-2</v>
      </c>
      <c r="K27" s="866">
        <v>77.373211258925039</v>
      </c>
      <c r="L27" s="793">
        <v>3.473391229363235E-4</v>
      </c>
      <c r="M27" s="861">
        <v>1.1996466807331136</v>
      </c>
      <c r="N27" s="862">
        <v>3.6417591680776913E-2</v>
      </c>
    </row>
    <row r="28" spans="1:14">
      <c r="B28" s="417" t="s">
        <v>151</v>
      </c>
      <c r="C28" s="866">
        <v>129.44898989675903</v>
      </c>
      <c r="D28" s="793">
        <v>1.3899557364443801E-2</v>
      </c>
      <c r="E28" s="861">
        <v>0.18800736311825117</v>
      </c>
      <c r="F28" s="862">
        <v>5.6982625257404789E-3</v>
      </c>
      <c r="G28" s="866">
        <v>1278.8746239149418</v>
      </c>
      <c r="H28" s="793">
        <v>0.1634477552456155</v>
      </c>
      <c r="I28" s="861">
        <v>0.16912508547719857</v>
      </c>
      <c r="J28" s="862">
        <v>3.6427643997065953E-2</v>
      </c>
      <c r="K28" s="866">
        <v>18.601733525091277</v>
      </c>
      <c r="L28" s="793">
        <v>2.642842233682283E-3</v>
      </c>
      <c r="M28" s="861">
        <v>0.17184460196910623</v>
      </c>
      <c r="N28" s="862">
        <v>3.9147160488973612E-2</v>
      </c>
    </row>
    <row r="29" spans="1:14">
      <c r="B29" s="418"/>
      <c r="C29" s="419"/>
      <c r="D29" s="419"/>
      <c r="E29" s="419"/>
      <c r="F29" s="419"/>
      <c r="G29" s="419"/>
      <c r="H29" s="419"/>
      <c r="I29" s="419"/>
      <c r="J29" s="419"/>
      <c r="K29" s="419"/>
      <c r="L29" s="419"/>
      <c r="M29" s="419"/>
      <c r="N29" s="419"/>
    </row>
    <row r="30" spans="1:14">
      <c r="B30" s="416"/>
      <c r="C30" s="419"/>
      <c r="D30" s="419"/>
      <c r="E30" s="419"/>
      <c r="F30" s="419"/>
      <c r="G30" s="419"/>
      <c r="H30" s="419"/>
      <c r="I30" s="419"/>
      <c r="J30" s="419"/>
      <c r="K30" s="419"/>
      <c r="L30" s="419"/>
      <c r="M30" s="419"/>
      <c r="N30" s="419"/>
    </row>
    <row r="31" spans="1:14">
      <c r="B31" s="412"/>
      <c r="C31" s="420"/>
      <c r="D31" s="421"/>
      <c r="E31" s="420"/>
      <c r="F31" s="420"/>
      <c r="G31" s="420"/>
      <c r="H31" s="421"/>
      <c r="I31" s="420"/>
      <c r="J31" s="420"/>
      <c r="K31" s="420"/>
      <c r="L31" s="421"/>
      <c r="M31" s="420"/>
      <c r="N31" s="420"/>
    </row>
    <row r="32" spans="1:14">
      <c r="B32" s="412"/>
      <c r="C32" s="420"/>
      <c r="D32" s="420"/>
      <c r="E32" s="420"/>
      <c r="F32" s="420"/>
      <c r="G32" s="420"/>
      <c r="H32" s="420"/>
      <c r="I32" s="420"/>
      <c r="J32" s="420"/>
      <c r="K32" s="420"/>
      <c r="L32" s="420"/>
      <c r="M32" s="420"/>
      <c r="N32" s="420"/>
    </row>
    <row r="33" spans="2:14">
      <c r="B33" s="412"/>
      <c r="C33" s="420"/>
      <c r="D33" s="420"/>
      <c r="E33" s="420"/>
      <c r="F33" s="420"/>
      <c r="G33" s="420"/>
      <c r="H33" s="420"/>
      <c r="I33" s="420"/>
      <c r="J33" s="420"/>
      <c r="K33" s="420"/>
      <c r="L33" s="420"/>
      <c r="M33" s="420"/>
      <c r="N33" s="420"/>
    </row>
    <row r="34" spans="2:14">
      <c r="B34" s="412"/>
      <c r="C34" s="420"/>
      <c r="D34" s="421"/>
      <c r="E34" s="420"/>
      <c r="F34" s="420"/>
      <c r="G34" s="420"/>
      <c r="H34" s="421"/>
      <c r="I34" s="420"/>
      <c r="J34" s="420"/>
      <c r="K34" s="420"/>
      <c r="L34" s="421"/>
      <c r="M34" s="420"/>
      <c r="N34" s="420"/>
    </row>
    <row r="35" spans="2:14">
      <c r="B35" s="416"/>
      <c r="C35" s="420"/>
      <c r="D35" s="420"/>
      <c r="E35" s="420"/>
      <c r="F35" s="420"/>
      <c r="G35" s="420"/>
      <c r="H35" s="420"/>
      <c r="I35" s="420"/>
      <c r="J35" s="420"/>
      <c r="K35" s="420"/>
      <c r="L35" s="420"/>
      <c r="M35" s="420"/>
      <c r="N35" s="420"/>
    </row>
    <row r="36" spans="2:14">
      <c r="B36" s="412"/>
      <c r="C36" s="420"/>
      <c r="D36" s="420"/>
      <c r="E36" s="420"/>
      <c r="F36" s="420"/>
      <c r="G36" s="420"/>
      <c r="H36" s="420"/>
      <c r="I36" s="420"/>
      <c r="J36" s="420"/>
      <c r="K36" s="420"/>
      <c r="L36" s="420"/>
      <c r="M36" s="420"/>
      <c r="N36" s="420"/>
    </row>
    <row r="37" spans="2:14">
      <c r="B37" s="412"/>
      <c r="C37" s="420"/>
      <c r="D37" s="420"/>
      <c r="E37" s="420"/>
      <c r="F37" s="420"/>
      <c r="G37" s="420"/>
      <c r="H37" s="420"/>
      <c r="I37" s="420"/>
      <c r="J37" s="420"/>
      <c r="K37" s="420"/>
      <c r="L37" s="420"/>
      <c r="M37" s="420"/>
      <c r="N37" s="420"/>
    </row>
    <row r="38" spans="2:14">
      <c r="B38" s="412"/>
      <c r="C38" s="420"/>
      <c r="D38" s="420"/>
      <c r="E38" s="420"/>
      <c r="F38" s="420"/>
      <c r="G38" s="420"/>
      <c r="H38" s="420"/>
      <c r="I38" s="420"/>
      <c r="J38" s="420"/>
      <c r="K38" s="420"/>
      <c r="L38" s="420"/>
      <c r="M38" s="420"/>
      <c r="N38" s="420"/>
    </row>
    <row r="39" spans="2:14">
      <c r="B39" s="412"/>
      <c r="C39" s="420"/>
      <c r="D39" s="420"/>
      <c r="E39" s="420"/>
      <c r="F39" s="420"/>
      <c r="G39" s="420"/>
      <c r="H39" s="420"/>
      <c r="I39" s="420"/>
      <c r="J39" s="420"/>
      <c r="K39" s="420"/>
      <c r="L39" s="420"/>
      <c r="M39" s="420"/>
      <c r="N39" s="420"/>
    </row>
    <row r="40" spans="2:14">
      <c r="B40" s="416"/>
      <c r="C40" s="420"/>
      <c r="D40" s="420"/>
      <c r="E40" s="420"/>
      <c r="F40" s="420"/>
      <c r="G40" s="420"/>
      <c r="H40" s="420"/>
      <c r="I40" s="420"/>
      <c r="J40" s="420"/>
      <c r="K40" s="420"/>
      <c r="L40" s="420"/>
      <c r="M40" s="420"/>
      <c r="N40" s="420"/>
    </row>
    <row r="41" spans="2:14">
      <c r="B41" s="412"/>
      <c r="C41" s="420"/>
      <c r="D41" s="420"/>
      <c r="E41" s="420"/>
      <c r="F41" s="420"/>
      <c r="G41" s="420"/>
      <c r="H41" s="420"/>
      <c r="I41" s="420"/>
      <c r="J41" s="420"/>
      <c r="K41" s="420"/>
      <c r="L41" s="420"/>
      <c r="M41" s="420"/>
      <c r="N41" s="420"/>
    </row>
    <row r="42" spans="2:14">
      <c r="B42" s="412"/>
      <c r="C42" s="420"/>
      <c r="D42" s="421"/>
      <c r="E42" s="420"/>
      <c r="F42" s="420"/>
      <c r="G42" s="420"/>
      <c r="H42" s="421"/>
      <c r="I42" s="420"/>
      <c r="J42" s="420"/>
      <c r="K42" s="420"/>
      <c r="L42" s="421"/>
      <c r="M42" s="420"/>
      <c r="N42" s="420"/>
    </row>
    <row r="43" spans="2:14">
      <c r="B43" s="3" t="s">
        <v>152</v>
      </c>
      <c r="C43" s="89"/>
      <c r="D43" s="89"/>
      <c r="E43" s="7"/>
      <c r="F43" s="7"/>
      <c r="G43" s="89"/>
      <c r="H43" s="89"/>
      <c r="I43" s="7"/>
      <c r="J43" s="7"/>
      <c r="K43" s="89"/>
      <c r="L43" s="89"/>
      <c r="M43" s="7"/>
      <c r="N43" s="7"/>
    </row>
  </sheetData>
  <pageMargins left="0.7" right="0.7" top="0.75" bottom="0.75" header="0.3" footer="0.3"/>
  <pageSetup paperSize="17" scale="50" fitToHeight="0" orientation="landscape" r:id="rId1"/>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7FE2A-47DB-44A8-B89D-3BFBA4D6FD7A}">
  <sheetPr>
    <pageSetUpPr fitToPage="1"/>
  </sheetPr>
  <dimension ref="A1:O78"/>
  <sheetViews>
    <sheetView tabSelected="1" zoomScale="70" zoomScaleNormal="70" workbookViewId="0"/>
  </sheetViews>
  <sheetFormatPr defaultColWidth="11.125" defaultRowHeight="15.75"/>
  <cols>
    <col min="1" max="1" width="12.1875" style="96" bestFit="1" customWidth="1"/>
    <col min="2" max="2" width="11.125" style="96"/>
    <col min="3" max="3" width="71.5" style="96" customWidth="1"/>
    <col min="4" max="4" width="14.125" style="96" bestFit="1" customWidth="1"/>
    <col min="5" max="5" width="16.1875" style="96" customWidth="1"/>
    <col min="6" max="6" width="14.125" style="96" bestFit="1" customWidth="1"/>
    <col min="7" max="7" width="16.1875" style="96" customWidth="1"/>
    <col min="8" max="8" width="13.1875" style="96" bestFit="1" customWidth="1"/>
    <col min="9" max="9" width="15.5" style="96" bestFit="1" customWidth="1"/>
    <col min="10" max="10" width="13.3125" style="96" bestFit="1" customWidth="1"/>
    <col min="11" max="11" width="14.125" style="96" bestFit="1" customWidth="1"/>
    <col min="12" max="16384" width="11.125" style="96"/>
  </cols>
  <sheetData>
    <row r="1" spans="1:8">
      <c r="A1" s="20" t="s">
        <v>84</v>
      </c>
      <c r="B1" s="406" t="str">
        <f>PA_NAME</f>
        <v>San Diego Gas &amp; Electric Co</v>
      </c>
      <c r="C1" s="94"/>
      <c r="D1" s="94"/>
      <c r="E1" s="94"/>
      <c r="F1" s="95"/>
      <c r="G1" s="95"/>
      <c r="H1" s="95"/>
    </row>
    <row r="2" spans="1:8">
      <c r="A2" s="20" t="s">
        <v>85</v>
      </c>
      <c r="B2" s="406" t="str">
        <f>RPT_YEAR</f>
        <v>2022-2023</v>
      </c>
      <c r="C2" s="94"/>
      <c r="D2" s="94"/>
      <c r="E2" s="94"/>
      <c r="F2" s="95"/>
      <c r="G2" s="95"/>
      <c r="H2" s="95"/>
    </row>
    <row r="3" spans="1:8">
      <c r="A3" s="326"/>
      <c r="B3" s="94"/>
      <c r="C3" s="94"/>
      <c r="D3" s="94"/>
      <c r="E3" s="94"/>
      <c r="F3" s="95"/>
      <c r="G3" s="95"/>
      <c r="H3" s="95"/>
    </row>
    <row r="4" spans="1:8">
      <c r="A4" s="97" t="s">
        <v>153</v>
      </c>
      <c r="B4" s="94"/>
      <c r="D4" s="94"/>
      <c r="E4" s="94"/>
      <c r="F4" s="95"/>
      <c r="G4" s="95"/>
      <c r="H4" s="95"/>
    </row>
    <row r="5" spans="1:8">
      <c r="A5" s="326"/>
      <c r="B5" s="94"/>
      <c r="C5" s="94"/>
      <c r="D5" s="94"/>
      <c r="E5" s="94"/>
      <c r="F5" s="95"/>
      <c r="G5" s="95"/>
      <c r="H5" s="95"/>
    </row>
    <row r="6" spans="1:8" ht="16.149999999999999" thickBot="1">
      <c r="A6" s="94"/>
      <c r="B6" s="94"/>
      <c r="C6" s="97" t="s">
        <v>154</v>
      </c>
      <c r="D6" s="97"/>
      <c r="E6" s="97"/>
      <c r="F6" s="95"/>
      <c r="G6" s="95"/>
      <c r="H6" s="95"/>
    </row>
    <row r="7" spans="1:8">
      <c r="A7" s="94"/>
      <c r="B7" s="94"/>
      <c r="C7" s="181" t="s">
        <v>155</v>
      </c>
      <c r="D7" s="179">
        <v>2022</v>
      </c>
      <c r="E7" s="179">
        <v>2023</v>
      </c>
      <c r="F7" s="95"/>
      <c r="G7" s="95"/>
    </row>
    <row r="8" spans="1:8">
      <c r="A8" s="94"/>
      <c r="B8" s="94"/>
      <c r="C8" s="427" t="s">
        <v>156</v>
      </c>
      <c r="D8" s="256">
        <f>'4 Program Budget'!Q134+'4 Program Budget'!Q139</f>
        <v>82732385.44094266</v>
      </c>
      <c r="E8" s="256">
        <f>'4 Program Budget'!AG134+'4 Program Budget'!AG139</f>
        <v>94233376.478747129</v>
      </c>
      <c r="F8" s="95"/>
      <c r="G8" s="95"/>
    </row>
    <row r="9" spans="1:8">
      <c r="A9" s="94"/>
      <c r="B9" s="94"/>
      <c r="C9" s="224" t="s">
        <v>157</v>
      </c>
      <c r="D9" s="115"/>
      <c r="E9" s="115"/>
      <c r="F9" s="95"/>
      <c r="G9" s="95"/>
    </row>
    <row r="10" spans="1:8" ht="33.4">
      <c r="A10" s="94"/>
      <c r="B10" s="94"/>
      <c r="C10" s="546" t="s">
        <v>158</v>
      </c>
      <c r="D10" s="257">
        <f>'4 Program Budget'!Q145</f>
        <v>24479433.350680012</v>
      </c>
      <c r="E10" s="257">
        <f>'4 Program Budget'!AG145</f>
        <v>20982371.443440009</v>
      </c>
      <c r="F10" s="95"/>
      <c r="G10" s="95"/>
    </row>
    <row r="11" spans="1:8">
      <c r="A11" s="94"/>
      <c r="B11" s="94"/>
      <c r="C11" s="428" t="s">
        <v>159</v>
      </c>
      <c r="D11" s="257">
        <f>'4 Program Budget'!Q146</f>
        <v>40413350.652349927</v>
      </c>
      <c r="E11" s="257">
        <f>'4 Program Budget'!AG146</f>
        <v>0</v>
      </c>
      <c r="F11" s="95"/>
      <c r="G11" s="95"/>
    </row>
    <row r="12" spans="1:8" ht="16.149999999999999" thickBot="1">
      <c r="A12" s="94"/>
      <c r="B12" s="94"/>
      <c r="C12" s="872" t="s">
        <v>160</v>
      </c>
      <c r="D12" s="258">
        <f>SUM(D8:D11)</f>
        <v>147625169.44397259</v>
      </c>
      <c r="E12" s="258">
        <f>SUM(E8:E11)</f>
        <v>115215747.92218713</v>
      </c>
      <c r="F12" s="95"/>
      <c r="G12" s="95"/>
    </row>
    <row r="13" spans="1:8" ht="31.25" customHeight="1">
      <c r="A13" s="94"/>
      <c r="B13" s="94"/>
      <c r="C13" s="963" t="s">
        <v>161</v>
      </c>
      <c r="D13" s="963"/>
      <c r="E13" s="963"/>
      <c r="F13" s="95"/>
      <c r="G13" s="95"/>
    </row>
    <row r="14" spans="1:8">
      <c r="A14" s="94"/>
      <c r="B14" s="94"/>
      <c r="C14" s="94"/>
      <c r="D14" s="94"/>
      <c r="E14" s="94"/>
      <c r="F14" s="95"/>
      <c r="G14" s="95"/>
      <c r="H14" s="95"/>
    </row>
    <row r="15" spans="1:8">
      <c r="A15" s="94"/>
      <c r="B15" s="94"/>
      <c r="C15" s="97" t="s">
        <v>162</v>
      </c>
      <c r="D15" s="94"/>
      <c r="E15" s="94"/>
      <c r="F15" s="95"/>
      <c r="G15" s="95"/>
      <c r="H15" s="95"/>
    </row>
    <row r="16" spans="1:8" ht="16.149999999999999" thickBot="1">
      <c r="A16" s="94"/>
      <c r="B16" s="94"/>
      <c r="C16" s="94"/>
      <c r="D16" s="94"/>
      <c r="E16" s="94"/>
      <c r="F16" s="95"/>
      <c r="G16" s="95"/>
      <c r="H16" s="95"/>
    </row>
    <row r="17" spans="1:15">
      <c r="A17" s="94"/>
      <c r="B17" s="94"/>
      <c r="C17" s="181" t="s">
        <v>163</v>
      </c>
      <c r="D17" s="180" t="s">
        <v>164</v>
      </c>
      <c r="E17" s="179" t="s">
        <v>165</v>
      </c>
      <c r="F17" s="180" t="s">
        <v>166</v>
      </c>
      <c r="G17" s="179" t="s">
        <v>167</v>
      </c>
      <c r="H17" s="95"/>
    </row>
    <row r="18" spans="1:15">
      <c r="A18" s="94"/>
      <c r="B18" s="94"/>
      <c r="C18" s="98" t="s">
        <v>168</v>
      </c>
      <c r="D18" s="253">
        <f>D$12*E18</f>
        <v>132862652.49957533</v>
      </c>
      <c r="E18" s="240">
        <v>0.9</v>
      </c>
      <c r="F18" s="253">
        <f>E$12*G18</f>
        <v>103694173.12996842</v>
      </c>
      <c r="G18" s="240">
        <v>0.9</v>
      </c>
      <c r="H18" s="95"/>
      <c r="I18" s="781"/>
    </row>
    <row r="19" spans="1:15">
      <c r="A19" s="94"/>
      <c r="B19" s="94"/>
      <c r="C19" s="98" t="s">
        <v>169</v>
      </c>
      <c r="D19" s="253">
        <f>D$12*E19</f>
        <v>14762516.94439726</v>
      </c>
      <c r="E19" s="240">
        <v>0.1</v>
      </c>
      <c r="F19" s="253">
        <f>E$12*G19</f>
        <v>11521574.792218715</v>
      </c>
      <c r="G19" s="240">
        <v>0.1</v>
      </c>
      <c r="H19" s="95"/>
      <c r="J19" s="782"/>
    </row>
    <row r="20" spans="1:15" ht="16.149999999999999" thickBot="1">
      <c r="A20" s="94"/>
      <c r="B20" s="94"/>
      <c r="C20" s="99" t="s">
        <v>170</v>
      </c>
      <c r="D20" s="255">
        <f>SUM(D18:D19)</f>
        <v>147625169.44397259</v>
      </c>
      <c r="E20" s="101"/>
      <c r="F20" s="255">
        <f>SUM(F18:F19)</f>
        <v>115215747.92218713</v>
      </c>
      <c r="G20" s="101"/>
      <c r="H20" s="95"/>
    </row>
    <row r="21" spans="1:15">
      <c r="A21" s="94"/>
      <c r="B21" s="94"/>
      <c r="C21" s="94"/>
      <c r="D21" s="94"/>
      <c r="E21" s="94"/>
      <c r="F21" s="95"/>
      <c r="G21" s="95"/>
      <c r="H21" s="95"/>
    </row>
    <row r="22" spans="1:15">
      <c r="A22" s="94"/>
      <c r="B22" s="94"/>
      <c r="C22" s="94"/>
      <c r="D22" s="94"/>
      <c r="E22" s="94"/>
      <c r="F22" s="95"/>
      <c r="G22" s="95"/>
      <c r="H22" s="95"/>
    </row>
    <row r="23" spans="1:15">
      <c r="A23" s="94"/>
      <c r="B23" s="94"/>
      <c r="C23" s="97" t="s">
        <v>171</v>
      </c>
      <c r="D23" s="94"/>
      <c r="E23" s="94"/>
      <c r="F23" s="95"/>
      <c r="G23" s="95"/>
      <c r="H23" s="95"/>
    </row>
    <row r="24" spans="1:15" ht="16.149999999999999" thickBot="1">
      <c r="A24" s="94"/>
      <c r="B24" s="94"/>
      <c r="C24" s="94"/>
      <c r="D24" s="94"/>
      <c r="E24" s="94"/>
      <c r="F24" s="95"/>
      <c r="G24" s="95"/>
      <c r="H24" s="95"/>
    </row>
    <row r="25" spans="1:15" ht="60.75">
      <c r="A25" s="94"/>
      <c r="B25" s="94"/>
      <c r="C25" s="100" t="s">
        <v>172</v>
      </c>
      <c r="D25" s="176" t="s">
        <v>173</v>
      </c>
      <c r="E25" s="177" t="s">
        <v>174</v>
      </c>
      <c r="F25" s="176" t="s">
        <v>175</v>
      </c>
      <c r="G25" s="177" t="s">
        <v>176</v>
      </c>
      <c r="H25" s="95"/>
    </row>
    <row r="26" spans="1:15">
      <c r="A26" s="94"/>
      <c r="B26" s="94"/>
      <c r="C26" s="98" t="s">
        <v>168</v>
      </c>
      <c r="D26" s="253">
        <f>D18-D54</f>
        <v>96490636.912460387</v>
      </c>
      <c r="E26" s="241">
        <f>D26/D28</f>
        <v>0.89999999999999991</v>
      </c>
      <c r="F26" s="253">
        <f>+F18-G54</f>
        <v>103694173.12996842</v>
      </c>
      <c r="G26" s="241">
        <f>F26/F28</f>
        <v>0.9</v>
      </c>
      <c r="H26" s="95"/>
    </row>
    <row r="27" spans="1:15">
      <c r="A27" s="94"/>
      <c r="B27" s="94"/>
      <c r="C27" s="102" t="s">
        <v>169</v>
      </c>
      <c r="D27" s="253">
        <f>D19-E54</f>
        <v>10721181.879162267</v>
      </c>
      <c r="E27" s="241">
        <f>D27/D28</f>
        <v>0.1</v>
      </c>
      <c r="F27" s="253">
        <f>+F19-H54</f>
        <v>11521574.792218715</v>
      </c>
      <c r="G27" s="241">
        <f>F27/F28</f>
        <v>0.10000000000000002</v>
      </c>
      <c r="H27" s="95"/>
    </row>
    <row r="28" spans="1:15" ht="16.149999999999999" thickBot="1">
      <c r="A28" s="95"/>
      <c r="B28" s="95"/>
      <c r="C28" s="99" t="s">
        <v>170</v>
      </c>
      <c r="D28" s="254">
        <f>D20-F54</f>
        <v>107211818.79162267</v>
      </c>
      <c r="E28" s="101"/>
      <c r="F28" s="254">
        <f>F20-I54</f>
        <v>115215747.92218713</v>
      </c>
      <c r="G28" s="101"/>
      <c r="H28" s="95"/>
      <c r="O28" s="103"/>
    </row>
    <row r="29" spans="1:15">
      <c r="A29" s="95"/>
      <c r="B29" s="95"/>
      <c r="C29" s="95"/>
      <c r="D29" s="95"/>
      <c r="E29" s="95"/>
      <c r="F29" s="95"/>
      <c r="G29" s="95"/>
      <c r="H29" s="95"/>
    </row>
    <row r="30" spans="1:15">
      <c r="A30" s="95"/>
      <c r="B30" s="95"/>
      <c r="C30" s="104" t="s">
        <v>177</v>
      </c>
      <c r="D30" s="95"/>
      <c r="E30" s="95"/>
      <c r="F30" s="95"/>
      <c r="G30" s="95"/>
      <c r="H30" s="95"/>
    </row>
    <row r="31" spans="1:15" ht="16.149999999999999" thickBot="1">
      <c r="A31" s="95"/>
      <c r="B31" s="95"/>
      <c r="C31" s="104"/>
      <c r="D31" s="95"/>
      <c r="E31" s="95"/>
      <c r="F31" s="95"/>
      <c r="G31" s="95"/>
      <c r="H31" s="95"/>
    </row>
    <row r="32" spans="1:15" ht="16.149999999999999" thickBot="1">
      <c r="A32" s="95"/>
      <c r="B32" s="95"/>
      <c r="C32" s="95"/>
      <c r="D32" s="962">
        <v>2022</v>
      </c>
      <c r="E32" s="959"/>
      <c r="F32" s="965"/>
      <c r="G32" s="959">
        <v>2023</v>
      </c>
      <c r="H32" s="959"/>
      <c r="I32" s="960"/>
    </row>
    <row r="33" spans="1:9">
      <c r="A33" s="94"/>
      <c r="B33" s="94"/>
      <c r="C33" s="227" t="s">
        <v>178</v>
      </c>
      <c r="D33" s="181" t="s">
        <v>179</v>
      </c>
      <c r="E33" s="176" t="s">
        <v>180</v>
      </c>
      <c r="F33" s="177" t="s">
        <v>181</v>
      </c>
      <c r="G33" s="245" t="s">
        <v>179</v>
      </c>
      <c r="H33" s="176" t="s">
        <v>180</v>
      </c>
      <c r="I33" s="177" t="s">
        <v>181</v>
      </c>
    </row>
    <row r="34" spans="1:9">
      <c r="A34" s="94"/>
      <c r="B34" s="94"/>
      <c r="C34" s="228" t="s">
        <v>182</v>
      </c>
      <c r="D34" s="423">
        <f>+F34*E18</f>
        <v>0</v>
      </c>
      <c r="E34" s="253">
        <f>+F34*E19</f>
        <v>0</v>
      </c>
      <c r="F34" s="424">
        <f>+'4 Program Budget'!I141</f>
        <v>0</v>
      </c>
      <c r="G34" s="544">
        <f>+I34*$G$18</f>
        <v>0</v>
      </c>
      <c r="H34" s="545">
        <f>I34*$G$19</f>
        <v>0</v>
      </c>
      <c r="I34" s="464">
        <v>0</v>
      </c>
    </row>
    <row r="35" spans="1:9" ht="18">
      <c r="A35" s="94"/>
      <c r="B35" s="94"/>
      <c r="C35" s="229" t="s">
        <v>183</v>
      </c>
      <c r="D35" s="423">
        <f>+F35*E18</f>
        <v>0</v>
      </c>
      <c r="E35" s="253">
        <f>F35*E19</f>
        <v>0</v>
      </c>
      <c r="F35" s="422">
        <v>0</v>
      </c>
      <c r="G35" s="423">
        <f>+I35*$G$18</f>
        <v>0</v>
      </c>
      <c r="H35" s="253">
        <f>I35*$G$19</f>
        <v>0</v>
      </c>
      <c r="I35" s="464">
        <v>0</v>
      </c>
    </row>
    <row r="36" spans="1:9" ht="18">
      <c r="A36" s="94"/>
      <c r="B36" s="94"/>
      <c r="C36" s="230" t="s">
        <v>184</v>
      </c>
      <c r="D36" s="423">
        <f>+F36*E18</f>
        <v>36372015.587114938</v>
      </c>
      <c r="E36" s="253">
        <f>+F36*E19</f>
        <v>4041335.0652349927</v>
      </c>
      <c r="F36" s="256">
        <f>+'4 Program Budget'!K141-F35</f>
        <v>40413350.652349927</v>
      </c>
      <c r="G36" s="423">
        <f>+I36*G18</f>
        <v>0</v>
      </c>
      <c r="H36" s="253">
        <f>I36*G19</f>
        <v>0</v>
      </c>
      <c r="I36" s="464">
        <v>0</v>
      </c>
    </row>
    <row r="37" spans="1:9" ht="18">
      <c r="A37" s="94"/>
      <c r="B37" s="94"/>
      <c r="C37" s="230" t="s">
        <v>185</v>
      </c>
      <c r="D37" s="234"/>
      <c r="E37" s="232"/>
      <c r="F37" s="233"/>
      <c r="G37" s="423">
        <f>+I37*G18</f>
        <v>0</v>
      </c>
      <c r="H37" s="253">
        <f>I37*G19</f>
        <v>0</v>
      </c>
      <c r="I37" s="465">
        <v>0</v>
      </c>
    </row>
    <row r="38" spans="1:9" ht="16.149999999999999" thickBot="1">
      <c r="A38" s="94"/>
      <c r="B38" s="94"/>
      <c r="C38" s="231" t="s">
        <v>181</v>
      </c>
      <c r="D38" s="247">
        <f>SUM(D34:D36)</f>
        <v>36372015.587114938</v>
      </c>
      <c r="E38" s="247">
        <f>SUM(E34:E36)</f>
        <v>4041335.0652349927</v>
      </c>
      <c r="F38" s="247">
        <f>SUM(F34:F36)</f>
        <v>40413350.652349927</v>
      </c>
      <c r="G38" s="466">
        <f t="shared" ref="G38:I38" si="0">SUM(G34:G37)</f>
        <v>0</v>
      </c>
      <c r="H38" s="467">
        <f t="shared" si="0"/>
        <v>0</v>
      </c>
      <c r="I38" s="468">
        <f t="shared" si="0"/>
        <v>0</v>
      </c>
    </row>
    <row r="39" spans="1:9" ht="16.149999999999999" thickBot="1"/>
    <row r="40" spans="1:9" ht="16.149999999999999" thickBot="1">
      <c r="A40" s="95"/>
      <c r="B40" s="95"/>
      <c r="C40" s="95"/>
      <c r="D40" s="962">
        <v>2022</v>
      </c>
      <c r="E40" s="959"/>
      <c r="F40" s="965"/>
      <c r="G40" s="959">
        <v>2023</v>
      </c>
      <c r="H40" s="959"/>
      <c r="I40" s="960"/>
    </row>
    <row r="41" spans="1:9">
      <c r="A41" s="94"/>
      <c r="B41" s="94"/>
      <c r="C41" s="227" t="s">
        <v>186</v>
      </c>
      <c r="D41" s="181" t="s">
        <v>179</v>
      </c>
      <c r="E41" s="176" t="s">
        <v>180</v>
      </c>
      <c r="F41" s="177" t="s">
        <v>181</v>
      </c>
      <c r="G41" s="245" t="s">
        <v>179</v>
      </c>
      <c r="H41" s="176" t="s">
        <v>180</v>
      </c>
      <c r="I41" s="177" t="s">
        <v>181</v>
      </c>
    </row>
    <row r="42" spans="1:9">
      <c r="A42" s="94"/>
      <c r="B42" s="94"/>
      <c r="C42" s="228" t="s">
        <v>182</v>
      </c>
      <c r="D42" s="250">
        <f>E18*F42</f>
        <v>0</v>
      </c>
      <c r="E42" s="252">
        <f>E19*F42</f>
        <v>0</v>
      </c>
      <c r="F42" s="242">
        <f>'4 Program Budget'!R139</f>
        <v>0</v>
      </c>
      <c r="G42" s="470">
        <f>+$G$18*I42</f>
        <v>0</v>
      </c>
      <c r="H42" s="471">
        <f>I42*$G$19</f>
        <v>0</v>
      </c>
      <c r="I42" s="242">
        <f>'4 Program Budget'!AH139</f>
        <v>0</v>
      </c>
    </row>
    <row r="43" spans="1:9" ht="18">
      <c r="A43" s="94"/>
      <c r="B43" s="94"/>
      <c r="C43" s="229" t="s">
        <v>183</v>
      </c>
      <c r="D43" s="250">
        <f>E18*F43</f>
        <v>0</v>
      </c>
      <c r="E43" s="252">
        <f>E19*F43</f>
        <v>0</v>
      </c>
      <c r="F43" s="469">
        <v>0</v>
      </c>
      <c r="G43" s="472">
        <f t="shared" ref="G43:G45" si="1">+$G$18*I43</f>
        <v>0</v>
      </c>
      <c r="H43" s="472">
        <f t="shared" ref="H43:H45" si="2">I43*$G$19</f>
        <v>0</v>
      </c>
      <c r="I43" s="469">
        <v>0</v>
      </c>
    </row>
    <row r="44" spans="1:9" ht="18">
      <c r="A44" s="94"/>
      <c r="B44" s="94"/>
      <c r="C44" s="230" t="s">
        <v>184</v>
      </c>
      <c r="D44" s="250">
        <f>E18*F44</f>
        <v>0</v>
      </c>
      <c r="E44" s="252">
        <f>E19*F44</f>
        <v>0</v>
      </c>
      <c r="F44" s="469">
        <v>0</v>
      </c>
      <c r="G44" s="472">
        <f t="shared" si="1"/>
        <v>0</v>
      </c>
      <c r="H44" s="251">
        <f t="shared" si="2"/>
        <v>0</v>
      </c>
      <c r="I44" s="469">
        <v>0</v>
      </c>
    </row>
    <row r="45" spans="1:9" ht="18">
      <c r="A45" s="94"/>
      <c r="B45" s="94"/>
      <c r="C45" s="230" t="s">
        <v>185</v>
      </c>
      <c r="D45" s="234"/>
      <c r="E45" s="232"/>
      <c r="F45" s="233"/>
      <c r="G45" s="473">
        <f t="shared" si="1"/>
        <v>0</v>
      </c>
      <c r="H45" s="474">
        <f t="shared" si="2"/>
        <v>0</v>
      </c>
      <c r="I45" s="469">
        <v>0</v>
      </c>
    </row>
    <row r="46" spans="1:9" ht="16.149999999999999" thickBot="1">
      <c r="A46" s="94"/>
      <c r="B46" s="94"/>
      <c r="C46" s="231" t="s">
        <v>181</v>
      </c>
      <c r="D46" s="247">
        <f>SUM(D42:D44)</f>
        <v>0</v>
      </c>
      <c r="E46" s="247">
        <f>SUM(E42:E44)</f>
        <v>0</v>
      </c>
      <c r="F46" s="247">
        <f>SUM(F42:F44)</f>
        <v>0</v>
      </c>
      <c r="G46" s="247">
        <f>SUM(G42:G45)</f>
        <v>0</v>
      </c>
      <c r="H46" s="248">
        <f t="shared" ref="H46:I46" si="3">SUM(H42:H45)</f>
        <v>0</v>
      </c>
      <c r="I46" s="249">
        <f t="shared" si="3"/>
        <v>0</v>
      </c>
    </row>
    <row r="47" spans="1:9" ht="16.149999999999999" thickBot="1">
      <c r="A47" s="94"/>
      <c r="B47" s="94"/>
      <c r="C47" s="94"/>
      <c r="D47" s="178"/>
      <c r="E47" s="178"/>
      <c r="F47" s="178"/>
      <c r="G47" s="178"/>
      <c r="H47" s="178"/>
      <c r="I47" s="178"/>
    </row>
    <row r="48" spans="1:9" ht="16.149999999999999" thickBot="1">
      <c r="A48" s="95"/>
      <c r="B48" s="95"/>
      <c r="C48" s="95"/>
      <c r="D48" s="962">
        <v>2022</v>
      </c>
      <c r="E48" s="959"/>
      <c r="F48" s="965"/>
      <c r="G48" s="959">
        <v>2023</v>
      </c>
      <c r="H48" s="959"/>
      <c r="I48" s="960"/>
    </row>
    <row r="49" spans="1:11">
      <c r="A49" s="94"/>
      <c r="B49" s="94"/>
      <c r="C49" s="227" t="s">
        <v>187</v>
      </c>
      <c r="D49" s="181" t="s">
        <v>179</v>
      </c>
      <c r="E49" s="176" t="s">
        <v>180</v>
      </c>
      <c r="F49" s="177" t="s">
        <v>181</v>
      </c>
      <c r="G49" s="181" t="s">
        <v>179</v>
      </c>
      <c r="H49" s="176" t="s">
        <v>180</v>
      </c>
      <c r="I49" s="177" t="s">
        <v>181</v>
      </c>
    </row>
    <row r="50" spans="1:11">
      <c r="A50" s="94"/>
      <c r="B50" s="94"/>
      <c r="C50" s="228" t="s">
        <v>182</v>
      </c>
      <c r="D50" s="250">
        <f t="shared" ref="D50:I50" si="4">D34+D42</f>
        <v>0</v>
      </c>
      <c r="E50" s="251">
        <f t="shared" si="4"/>
        <v>0</v>
      </c>
      <c r="F50" s="425">
        <f t="shared" si="4"/>
        <v>0</v>
      </c>
      <c r="G50" s="250">
        <f t="shared" si="4"/>
        <v>0</v>
      </c>
      <c r="H50" s="251">
        <f t="shared" si="4"/>
        <v>0</v>
      </c>
      <c r="I50" s="242">
        <f t="shared" si="4"/>
        <v>0</v>
      </c>
    </row>
    <row r="51" spans="1:11" ht="18">
      <c r="A51" s="94"/>
      <c r="B51" s="94"/>
      <c r="C51" s="229" t="s">
        <v>183</v>
      </c>
      <c r="D51" s="250">
        <f t="shared" ref="D51:E51" si="5">D35+D43</f>
        <v>0</v>
      </c>
      <c r="E51" s="251">
        <f t="shared" si="5"/>
        <v>0</v>
      </c>
      <c r="F51" s="425">
        <f t="shared" ref="F51" si="6">F35+F43</f>
        <v>0</v>
      </c>
      <c r="G51" s="250">
        <f t="shared" ref="G51:H51" si="7">G35+G43</f>
        <v>0</v>
      </c>
      <c r="H51" s="251">
        <f t="shared" si="7"/>
        <v>0</v>
      </c>
      <c r="I51" s="242">
        <f t="shared" ref="I51" si="8">I35+I43</f>
        <v>0</v>
      </c>
    </row>
    <row r="52" spans="1:11" ht="18">
      <c r="A52" s="94"/>
      <c r="B52" s="94"/>
      <c r="C52" s="230" t="s">
        <v>184</v>
      </c>
      <c r="D52" s="250">
        <f t="shared" ref="D52:E52" si="9">D36+D44</f>
        <v>36372015.587114938</v>
      </c>
      <c r="E52" s="251">
        <f t="shared" si="9"/>
        <v>4041335.0652349927</v>
      </c>
      <c r="F52" s="425">
        <f t="shared" ref="F52" si="10">F36+F44</f>
        <v>40413350.652349927</v>
      </c>
      <c r="G52" s="250">
        <f t="shared" ref="G52:I53" si="11">G36+G44</f>
        <v>0</v>
      </c>
      <c r="H52" s="251">
        <f t="shared" si="11"/>
        <v>0</v>
      </c>
      <c r="I52" s="242">
        <f t="shared" ref="I52" si="12">I36+I44</f>
        <v>0</v>
      </c>
    </row>
    <row r="53" spans="1:11" ht="18">
      <c r="A53" s="94"/>
      <c r="B53" s="94"/>
      <c r="C53" s="230" t="s">
        <v>185</v>
      </c>
      <c r="D53" s="244"/>
      <c r="E53" s="243"/>
      <c r="F53" s="246"/>
      <c r="G53" s="250">
        <f t="shared" si="11"/>
        <v>0</v>
      </c>
      <c r="H53" s="251">
        <f t="shared" si="11"/>
        <v>0</v>
      </c>
      <c r="I53" s="242">
        <f t="shared" si="11"/>
        <v>0</v>
      </c>
    </row>
    <row r="54" spans="1:11" ht="16.149999999999999" thickBot="1">
      <c r="A54" s="94"/>
      <c r="B54" s="94"/>
      <c r="C54" s="231" t="s">
        <v>181</v>
      </c>
      <c r="D54" s="247">
        <f>SUM(D50:D52)</f>
        <v>36372015.587114938</v>
      </c>
      <c r="E54" s="247">
        <f>SUM(E50:E52)</f>
        <v>4041335.0652349927</v>
      </c>
      <c r="F54" s="247">
        <f>SUM(F50:F52)</f>
        <v>40413350.652349927</v>
      </c>
      <c r="G54" s="247">
        <f>G38+G46</f>
        <v>0</v>
      </c>
      <c r="H54" s="248">
        <f t="shared" ref="H54:I54" si="13">H38+H46</f>
        <v>0</v>
      </c>
      <c r="I54" s="249">
        <f t="shared" si="13"/>
        <v>0</v>
      </c>
    </row>
    <row r="55" spans="1:11">
      <c r="A55" s="94"/>
      <c r="B55" s="94"/>
      <c r="C55" s="94"/>
      <c r="D55" s="178"/>
      <c r="E55" s="178"/>
      <c r="F55" s="178"/>
      <c r="G55" s="178"/>
      <c r="H55" s="178"/>
      <c r="I55" s="105"/>
    </row>
    <row r="56" spans="1:11" ht="32" customHeight="1">
      <c r="C56" s="964" t="s">
        <v>188</v>
      </c>
      <c r="D56" s="964"/>
      <c r="E56" s="964"/>
      <c r="F56" s="964"/>
      <c r="G56" s="964"/>
      <c r="H56" s="964"/>
      <c r="I56" s="964"/>
    </row>
    <row r="57" spans="1:11">
      <c r="C57" s="886"/>
    </row>
    <row r="58" spans="1:11">
      <c r="C58" s="886"/>
    </row>
    <row r="59" spans="1:11">
      <c r="C59" s="429"/>
    </row>
    <row r="61" spans="1:11" ht="33.4" thickBot="1">
      <c r="C61" s="525" t="s">
        <v>1733</v>
      </c>
    </row>
    <row r="62" spans="1:11" ht="16.149999999999999" thickBot="1">
      <c r="D62" s="962">
        <v>2022</v>
      </c>
      <c r="E62" s="959"/>
      <c r="F62" s="959"/>
      <c r="G62" s="960"/>
      <c r="H62" s="962">
        <v>2023</v>
      </c>
      <c r="I62" s="959"/>
      <c r="J62" s="959"/>
      <c r="K62" s="960"/>
    </row>
    <row r="63" spans="1:11" ht="31.15" thickBot="1">
      <c r="D63" s="510" t="s">
        <v>189</v>
      </c>
      <c r="E63" s="959" t="s">
        <v>190</v>
      </c>
      <c r="F63" s="959"/>
      <c r="G63" s="960"/>
      <c r="H63" s="510" t="s">
        <v>189</v>
      </c>
      <c r="I63" s="959" t="s">
        <v>190</v>
      </c>
      <c r="J63" s="959"/>
      <c r="K63" s="960"/>
    </row>
    <row r="64" spans="1:11" ht="61.15" thickBot="1">
      <c r="C64" s="525"/>
      <c r="D64" s="526" t="s">
        <v>191</v>
      </c>
      <c r="E64" s="527" t="s">
        <v>192</v>
      </c>
      <c r="F64" s="528" t="s">
        <v>193</v>
      </c>
      <c r="G64" s="529" t="s">
        <v>194</v>
      </c>
      <c r="H64" s="530" t="s">
        <v>191</v>
      </c>
      <c r="I64" s="527" t="s">
        <v>192</v>
      </c>
      <c r="J64" s="528" t="s">
        <v>193</v>
      </c>
      <c r="K64" s="529" t="s">
        <v>194</v>
      </c>
    </row>
    <row r="65" spans="3:11" ht="18">
      <c r="C65" s="522" t="s">
        <v>195</v>
      </c>
      <c r="D65" s="519">
        <v>0</v>
      </c>
      <c r="E65" s="516">
        <f>+$G65*$E$26</f>
        <v>71480781.018848374</v>
      </c>
      <c r="F65" s="511">
        <f>+$G65*$E$27</f>
        <v>7942309.0020942651</v>
      </c>
      <c r="G65" s="509">
        <f>+'7 PA PY budget_savings'!C75-'7 PA PY budget_savings'!C61-'7 PA PY budget_savings'!C72</f>
        <v>79423090.020942643</v>
      </c>
      <c r="H65" s="519">
        <v>0</v>
      </c>
      <c r="I65" s="516">
        <f t="shared" ref="I65:I69" si="14">+$K65*$G$26</f>
        <v>81417637.173372447</v>
      </c>
      <c r="J65" s="777">
        <f>+$K65*$G$27</f>
        <v>9046404.1303747185</v>
      </c>
      <c r="K65" s="515">
        <f>+'7 PA PY budget_savings'!I75-'7 PA PY budget_savings'!I61-'7 PA PY budget_savings'!I74</f>
        <v>90464041.303747162</v>
      </c>
    </row>
    <row r="66" spans="3:11" ht="18">
      <c r="C66" s="523" t="s">
        <v>196</v>
      </c>
      <c r="D66" s="521"/>
      <c r="E66" s="517">
        <f t="shared" ref="E66:E69" si="15">+$G66*$E$26</f>
        <v>22031490.01561201</v>
      </c>
      <c r="F66" s="512">
        <f t="shared" ref="F66:F69" si="16">+$G66*$E$27</f>
        <v>2447943.3350680014</v>
      </c>
      <c r="G66" s="508">
        <f>+'7 PA PY budget_savings'!C72</f>
        <v>24479433.350680012</v>
      </c>
      <c r="H66" s="521"/>
      <c r="I66" s="517">
        <f t="shared" si="14"/>
        <v>18884134.299096007</v>
      </c>
      <c r="J66" s="512">
        <f t="shared" ref="J66:J69" si="17">+$K66*$G$27</f>
        <v>2098237.1443440011</v>
      </c>
      <c r="K66" s="256">
        <f>+'7 PA PY budget_savings'!I74</f>
        <v>20982371.443440009</v>
      </c>
    </row>
    <row r="67" spans="3:11" ht="18">
      <c r="C67" s="523" t="s">
        <v>197</v>
      </c>
      <c r="D67" s="521"/>
      <c r="E67" s="517">
        <f t="shared" si="15"/>
        <v>0</v>
      </c>
      <c r="F67" s="512">
        <f t="shared" si="16"/>
        <v>0</v>
      </c>
      <c r="G67" s="508">
        <f>+'7 PA PY budget_savings'!C80</f>
        <v>0</v>
      </c>
      <c r="H67" s="521"/>
      <c r="I67" s="517">
        <f t="shared" si="14"/>
        <v>0</v>
      </c>
      <c r="J67" s="512">
        <f t="shared" si="17"/>
        <v>0</v>
      </c>
      <c r="K67" s="256">
        <f>+'7 PA PY budget_savings'!I80</f>
        <v>0</v>
      </c>
    </row>
    <row r="68" spans="3:11" ht="18">
      <c r="C68" s="523" t="s">
        <v>198</v>
      </c>
      <c r="D68" s="521"/>
      <c r="E68" s="517">
        <f t="shared" si="15"/>
        <v>0</v>
      </c>
      <c r="F68" s="512">
        <f t="shared" si="16"/>
        <v>0</v>
      </c>
      <c r="G68" s="508">
        <f>+'7 PA PY budget_savings'!C85</f>
        <v>0</v>
      </c>
      <c r="H68" s="521"/>
      <c r="I68" s="517">
        <f t="shared" si="14"/>
        <v>0</v>
      </c>
      <c r="J68" s="512">
        <f t="shared" si="17"/>
        <v>0</v>
      </c>
      <c r="K68" s="256">
        <f>+'7 PA PY budget_savings'!I85</f>
        <v>0</v>
      </c>
    </row>
    <row r="69" spans="3:11" ht="18">
      <c r="C69" s="523" t="s">
        <v>199</v>
      </c>
      <c r="D69" s="521"/>
      <c r="E69" s="517">
        <f t="shared" si="15"/>
        <v>2978365.8779999996</v>
      </c>
      <c r="F69" s="512">
        <f t="shared" si="16"/>
        <v>330929.54200000002</v>
      </c>
      <c r="G69" s="242">
        <f>+'7 PA PY budget_savings'!C61</f>
        <v>3309295.42</v>
      </c>
      <c r="H69" s="521"/>
      <c r="I69" s="517">
        <f t="shared" si="14"/>
        <v>3392401.6574999997</v>
      </c>
      <c r="J69" s="512">
        <f t="shared" si="17"/>
        <v>376933.51750000007</v>
      </c>
      <c r="K69" s="242">
        <f>+'7 PA PY budget_savings'!I61</f>
        <v>3769335.1749999998</v>
      </c>
    </row>
    <row r="70" spans="3:11" ht="16.149999999999999" thickBot="1">
      <c r="C70" s="524" t="s">
        <v>200</v>
      </c>
      <c r="D70" s="520">
        <f>D65</f>
        <v>0</v>
      </c>
      <c r="E70" s="518">
        <f t="shared" ref="E70:F70" si="18">SUM(E65:E69)</f>
        <v>96490636.912460387</v>
      </c>
      <c r="F70" s="513">
        <f t="shared" si="18"/>
        <v>10721181.879162267</v>
      </c>
      <c r="G70" s="514">
        <f>SUM(G65:G69)</f>
        <v>107211818.79162265</v>
      </c>
      <c r="H70" s="520">
        <f>H65</f>
        <v>0</v>
      </c>
      <c r="I70" s="518">
        <f t="shared" ref="I70:J70" si="19">SUM(I65:I69)</f>
        <v>103694173.12996845</v>
      </c>
      <c r="J70" s="513">
        <f t="shared" si="19"/>
        <v>11521574.792218721</v>
      </c>
      <c r="K70" s="514">
        <f>SUM(K65:K69)</f>
        <v>115215747.92218716</v>
      </c>
    </row>
    <row r="71" spans="3:11">
      <c r="C71" s="184"/>
    </row>
    <row r="72" spans="3:11">
      <c r="C72" s="887" t="s">
        <v>201</v>
      </c>
      <c r="D72" s="888"/>
      <c r="E72" s="888"/>
      <c r="F72" s="888"/>
      <c r="G72" s="225"/>
    </row>
    <row r="73" spans="3:11">
      <c r="C73" s="961" t="s">
        <v>202</v>
      </c>
      <c r="D73" s="961"/>
      <c r="E73" s="961"/>
      <c r="F73" s="961"/>
      <c r="G73" s="904"/>
    </row>
    <row r="74" spans="3:11">
      <c r="C74" s="961"/>
      <c r="D74" s="961"/>
      <c r="E74" s="961"/>
      <c r="F74" s="961"/>
      <c r="G74" s="904"/>
    </row>
    <row r="75" spans="3:11">
      <c r="C75" s="889" t="s">
        <v>203</v>
      </c>
      <c r="D75" s="889"/>
      <c r="E75" s="889"/>
      <c r="F75" s="889"/>
      <c r="G75" s="107"/>
    </row>
    <row r="76" spans="3:11">
      <c r="C76" s="889" t="s">
        <v>204</v>
      </c>
      <c r="D76" s="889"/>
      <c r="E76" s="889"/>
      <c r="F76" s="889"/>
      <c r="G76" s="107"/>
    </row>
    <row r="77" spans="3:11">
      <c r="C77" s="889" t="s">
        <v>205</v>
      </c>
      <c r="D77" s="95"/>
      <c r="E77" s="95"/>
      <c r="F77" s="95"/>
    </row>
    <row r="78" spans="3:11">
      <c r="C78" s="889" t="s">
        <v>206</v>
      </c>
      <c r="D78" s="889"/>
      <c r="E78" s="889"/>
      <c r="F78" s="889"/>
      <c r="G78" s="107"/>
    </row>
  </sheetData>
  <mergeCells count="13">
    <mergeCell ref="C13:E13"/>
    <mergeCell ref="C56:I56"/>
    <mergeCell ref="D32:F32"/>
    <mergeCell ref="G32:I32"/>
    <mergeCell ref="D40:F40"/>
    <mergeCell ref="G40:I40"/>
    <mergeCell ref="D48:F48"/>
    <mergeCell ref="G48:I48"/>
    <mergeCell ref="E63:G63"/>
    <mergeCell ref="I63:K63"/>
    <mergeCell ref="C73:F74"/>
    <mergeCell ref="D62:G62"/>
    <mergeCell ref="H62:K62"/>
  </mergeCells>
  <pageMargins left="0.7" right="0.7" top="0.75" bottom="0.75" header="0.3" footer="0.3"/>
  <pageSetup scale="38" fitToHeight="0"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8890-326E-4A85-8BD0-28CA6202FDFE}">
  <dimension ref="A1:AR174"/>
  <sheetViews>
    <sheetView showGridLines="0" zoomScale="85" zoomScaleNormal="85" workbookViewId="0">
      <pane xSplit="4" ySplit="6" topLeftCell="E7" activePane="bottomRight" state="frozen"/>
      <selection pane="topRight" activeCell="B1" sqref="B1"/>
      <selection pane="bottomLeft" activeCell="B1" sqref="B1"/>
      <selection pane="bottomRight"/>
    </sheetView>
  </sheetViews>
  <sheetFormatPr defaultColWidth="8" defaultRowHeight="12.75"/>
  <cols>
    <col min="1" max="1" width="12.1875" style="8" customWidth="1"/>
    <col min="2" max="2" width="31.5" style="8" customWidth="1"/>
    <col min="3" max="3" width="13.1875" style="9" customWidth="1"/>
    <col min="4" max="4" width="80.625" style="8" customWidth="1"/>
    <col min="5" max="5" width="18.6875" style="8" customWidth="1"/>
    <col min="6" max="6" width="15.125" style="39" customWidth="1"/>
    <col min="7" max="7" width="17.1875" style="9" bestFit="1" customWidth="1"/>
    <col min="8" max="8" width="30.6875" style="9" customWidth="1"/>
    <col min="9" max="9" width="25.6875" style="8" customWidth="1"/>
    <col min="10" max="10" width="20" style="8" bestFit="1" customWidth="1"/>
    <col min="11" max="11" width="21.6875" style="8" bestFit="1" customWidth="1"/>
    <col min="12" max="12" width="14.1875" style="10" customWidth="1"/>
    <col min="13" max="16" width="14.6875" style="10" customWidth="1"/>
    <col min="17" max="17" width="16.6875" style="16" customWidth="1"/>
    <col min="18" max="18" width="14.6875" style="16" customWidth="1"/>
    <col min="19" max="19" width="16.6875" style="16" customWidth="1"/>
    <col min="20" max="28" width="14.6875" style="338" customWidth="1"/>
    <col min="29" max="32" width="14.6875" style="10" customWidth="1"/>
    <col min="33" max="33" width="16.6875" style="16" customWidth="1"/>
    <col min="34" max="34" width="14.6875" style="16" customWidth="1"/>
    <col min="35" max="35" width="16.6875" style="16" customWidth="1"/>
    <col min="36" max="44" width="14.6875" style="338" customWidth="1"/>
    <col min="45" max="16384" width="8" style="8"/>
  </cols>
  <sheetData>
    <row r="1" spans="1:44" ht="15.75">
      <c r="A1" s="20" t="s">
        <v>84</v>
      </c>
      <c r="B1" s="406" t="str">
        <f>PA_NAME</f>
        <v>San Diego Gas &amp; Electric Co</v>
      </c>
      <c r="D1" s="12"/>
      <c r="E1" s="12"/>
      <c r="I1" s="12"/>
      <c r="J1" s="12"/>
      <c r="K1" s="12"/>
      <c r="L1" s="779"/>
      <c r="M1" s="15"/>
      <c r="N1" s="15"/>
      <c r="O1" s="15"/>
      <c r="P1" s="15"/>
      <c r="Q1" s="17"/>
      <c r="R1" s="17"/>
      <c r="S1" s="17"/>
      <c r="T1" s="327"/>
      <c r="U1" s="327"/>
      <c r="V1" s="327"/>
      <c r="W1" s="327"/>
      <c r="X1" s="327"/>
      <c r="Y1" s="327"/>
      <c r="Z1" s="327"/>
      <c r="AA1" s="327"/>
      <c r="AB1" s="327"/>
      <c r="AC1" s="15"/>
      <c r="AD1" s="15"/>
      <c r="AE1" s="15"/>
      <c r="AF1" s="15"/>
      <c r="AG1" s="17"/>
      <c r="AH1" s="17"/>
      <c r="AI1" s="17"/>
      <c r="AJ1" s="327"/>
      <c r="AK1" s="327"/>
      <c r="AL1" s="327"/>
      <c r="AM1" s="327"/>
      <c r="AN1" s="327"/>
      <c r="AO1" s="327"/>
      <c r="AP1" s="327"/>
      <c r="AQ1" s="327"/>
      <c r="AR1" s="327"/>
    </row>
    <row r="2" spans="1:44" ht="15">
      <c r="A2" s="20" t="s">
        <v>85</v>
      </c>
      <c r="B2" s="406" t="str">
        <f>RPT_YEAR</f>
        <v>2022-2023</v>
      </c>
      <c r="D2" s="12"/>
      <c r="E2" s="12"/>
      <c r="F2" s="116"/>
      <c r="I2" s="12"/>
      <c r="J2" s="12"/>
      <c r="K2" s="12"/>
      <c r="L2" s="117"/>
      <c r="M2" s="15"/>
      <c r="N2" s="15"/>
      <c r="O2" s="792"/>
      <c r="P2" s="15"/>
      <c r="Q2" s="17"/>
      <c r="R2" s="17"/>
      <c r="S2" s="17"/>
      <c r="T2" s="327"/>
      <c r="U2" s="327"/>
      <c r="V2" s="327"/>
      <c r="W2" s="327"/>
      <c r="X2" s="327"/>
      <c r="Y2" s="327"/>
      <c r="Z2" s="327"/>
      <c r="AA2" s="327"/>
      <c r="AB2" s="327"/>
      <c r="AC2" s="15"/>
      <c r="AD2" s="15"/>
      <c r="AE2" s="792"/>
      <c r="AF2" s="15"/>
      <c r="AG2" s="17"/>
      <c r="AH2" s="17"/>
      <c r="AI2" s="17"/>
      <c r="AJ2" s="327"/>
      <c r="AK2" s="327"/>
      <c r="AL2" s="327"/>
      <c r="AM2" s="327"/>
      <c r="AN2" s="327"/>
      <c r="AO2" s="327"/>
      <c r="AP2" s="327"/>
      <c r="AQ2" s="327"/>
      <c r="AR2" s="327"/>
    </row>
    <row r="3" spans="1:44" ht="15">
      <c r="A3" s="237" t="s">
        <v>207</v>
      </c>
      <c r="B3" s="90"/>
      <c r="C3" s="874"/>
      <c r="D3" s="12"/>
      <c r="E3" s="12"/>
      <c r="I3" s="12"/>
      <c r="J3" s="12"/>
      <c r="K3" s="12"/>
      <c r="L3" s="12"/>
      <c r="M3" s="117"/>
      <c r="N3" s="117"/>
      <c r="O3" s="117"/>
      <c r="P3" s="670"/>
      <c r="Q3" s="17"/>
      <c r="R3" s="17"/>
      <c r="S3" s="17"/>
      <c r="T3" s="328"/>
      <c r="U3" s="328"/>
      <c r="V3" s="328"/>
      <c r="W3" s="328"/>
      <c r="X3" s="328"/>
      <c r="Y3" s="328"/>
      <c r="Z3" s="328"/>
      <c r="AA3" s="328"/>
      <c r="AB3" s="328"/>
      <c r="AC3" s="117"/>
      <c r="AD3" s="117"/>
      <c r="AE3" s="117"/>
      <c r="AF3" s="670"/>
      <c r="AG3" s="17"/>
      <c r="AH3" s="17"/>
      <c r="AI3" s="17"/>
      <c r="AJ3" s="328"/>
      <c r="AK3" s="328"/>
      <c r="AL3" s="328"/>
      <c r="AM3" s="328"/>
      <c r="AN3" s="328"/>
      <c r="AO3" s="328"/>
      <c r="AP3" s="328"/>
      <c r="AQ3" s="328"/>
      <c r="AR3" s="328"/>
    </row>
    <row r="4" spans="1:44" ht="15.4" thickBot="1">
      <c r="A4" s="14" t="s">
        <v>208</v>
      </c>
      <c r="C4" s="875"/>
      <c r="G4" s="668"/>
      <c r="H4" s="669"/>
      <c r="L4" s="118"/>
      <c r="M4" s="671"/>
      <c r="N4" s="671"/>
      <c r="O4" s="671"/>
      <c r="P4" s="671"/>
      <c r="Q4" s="41"/>
      <c r="R4" s="41"/>
      <c r="S4" s="13"/>
      <c r="T4" s="674"/>
      <c r="U4" s="674"/>
      <c r="V4" s="674"/>
      <c r="W4" s="671"/>
      <c r="X4" s="671"/>
      <c r="Y4" s="674"/>
      <c r="Z4" s="674"/>
      <c r="AA4" s="671"/>
      <c r="AB4" s="671"/>
      <c r="AC4" s="671"/>
      <c r="AD4" s="671"/>
      <c r="AE4" s="671"/>
      <c r="AF4" s="671"/>
      <c r="AG4" s="674"/>
      <c r="AH4" s="674"/>
      <c r="AI4" s="674"/>
      <c r="AJ4" s="674"/>
      <c r="AK4" s="674"/>
      <c r="AL4" s="674"/>
      <c r="AM4" s="329"/>
      <c r="AN4" s="329"/>
      <c r="AO4" s="674"/>
      <c r="AP4" s="674"/>
      <c r="AQ4" s="329"/>
      <c r="AR4" s="329"/>
    </row>
    <row r="5" spans="1:44" s="12" customFormat="1" ht="15.75" thickBot="1">
      <c r="B5" s="341"/>
      <c r="C5" s="876"/>
      <c r="D5" s="216"/>
      <c r="E5" s="665"/>
      <c r="F5" s="666"/>
      <c r="G5" s="666"/>
      <c r="H5" s="667"/>
      <c r="I5" s="216"/>
      <c r="J5" s="216"/>
      <c r="K5" s="216"/>
      <c r="L5" s="18"/>
      <c r="M5" s="966">
        <v>2022</v>
      </c>
      <c r="N5" s="967"/>
      <c r="O5" s="967"/>
      <c r="P5" s="967"/>
      <c r="Q5" s="967"/>
      <c r="R5" s="967"/>
      <c r="S5" s="967"/>
      <c r="T5" s="967"/>
      <c r="U5" s="967"/>
      <c r="V5" s="967"/>
      <c r="W5" s="967"/>
      <c r="X5" s="967"/>
      <c r="Y5" s="967"/>
      <c r="Z5" s="967"/>
      <c r="AA5" s="967"/>
      <c r="AB5" s="968"/>
      <c r="AC5" s="966">
        <v>2023</v>
      </c>
      <c r="AD5" s="967"/>
      <c r="AE5" s="967"/>
      <c r="AF5" s="967"/>
      <c r="AG5" s="967"/>
      <c r="AH5" s="967"/>
      <c r="AI5" s="967"/>
      <c r="AJ5" s="967"/>
      <c r="AK5" s="967"/>
      <c r="AL5" s="967"/>
      <c r="AM5" s="967"/>
      <c r="AN5" s="967"/>
      <c r="AO5" s="967"/>
      <c r="AP5" s="967"/>
      <c r="AQ5" s="967"/>
      <c r="AR5" s="968"/>
    </row>
    <row r="6" spans="1:44" s="11" customFormat="1" ht="93.6" customHeight="1" thickBot="1">
      <c r="B6" s="383" t="s">
        <v>209</v>
      </c>
      <c r="C6" s="384" t="s">
        <v>210</v>
      </c>
      <c r="D6" s="385" t="s">
        <v>211</v>
      </c>
      <c r="E6" s="384" t="s">
        <v>10</v>
      </c>
      <c r="F6" s="384" t="s">
        <v>11</v>
      </c>
      <c r="G6" s="384" t="s">
        <v>212</v>
      </c>
      <c r="H6" s="384" t="s">
        <v>13</v>
      </c>
      <c r="I6" s="384" t="s">
        <v>213</v>
      </c>
      <c r="J6" s="384" t="s">
        <v>214</v>
      </c>
      <c r="K6" s="384" t="s">
        <v>215</v>
      </c>
      <c r="L6" s="809" t="s">
        <v>216</v>
      </c>
      <c r="M6" s="797" t="s">
        <v>217</v>
      </c>
      <c r="N6" s="387" t="s">
        <v>218</v>
      </c>
      <c r="O6" s="387" t="s">
        <v>219</v>
      </c>
      <c r="P6" s="387" t="s">
        <v>220</v>
      </c>
      <c r="Q6" s="384" t="s">
        <v>221</v>
      </c>
      <c r="R6" s="384" t="s">
        <v>222</v>
      </c>
      <c r="S6" s="384" t="s">
        <v>223</v>
      </c>
      <c r="T6" s="388" t="s">
        <v>224</v>
      </c>
      <c r="U6" s="388" t="s">
        <v>225</v>
      </c>
      <c r="V6" s="388" t="s">
        <v>226</v>
      </c>
      <c r="W6" s="388" t="s">
        <v>227</v>
      </c>
      <c r="X6" s="388" t="s">
        <v>228</v>
      </c>
      <c r="Y6" s="388" t="s">
        <v>229</v>
      </c>
      <c r="Z6" s="388" t="s">
        <v>230</v>
      </c>
      <c r="AA6" s="388" t="s">
        <v>231</v>
      </c>
      <c r="AB6" s="388" t="s">
        <v>232</v>
      </c>
      <c r="AC6" s="386" t="s">
        <v>217</v>
      </c>
      <c r="AD6" s="387" t="s">
        <v>218</v>
      </c>
      <c r="AE6" s="387" t="s">
        <v>219</v>
      </c>
      <c r="AF6" s="387" t="s">
        <v>233</v>
      </c>
      <c r="AG6" s="384" t="s">
        <v>234</v>
      </c>
      <c r="AH6" s="384" t="s">
        <v>235</v>
      </c>
      <c r="AI6" s="384" t="s">
        <v>236</v>
      </c>
      <c r="AJ6" s="388" t="s">
        <v>224</v>
      </c>
      <c r="AK6" s="388" t="s">
        <v>225</v>
      </c>
      <c r="AL6" s="388" t="s">
        <v>226</v>
      </c>
      <c r="AM6" s="388" t="s">
        <v>227</v>
      </c>
      <c r="AN6" s="388" t="s">
        <v>228</v>
      </c>
      <c r="AO6" s="388" t="s">
        <v>229</v>
      </c>
      <c r="AP6" s="388" t="s">
        <v>230</v>
      </c>
      <c r="AQ6" s="388" t="s">
        <v>231</v>
      </c>
      <c r="AR6" s="388" t="s">
        <v>232</v>
      </c>
    </row>
    <row r="7" spans="1:44" s="12" customFormat="1" ht="13.15" thickTop="1">
      <c r="B7" s="946" t="s">
        <v>237</v>
      </c>
      <c r="C7" s="261"/>
      <c r="D7" s="259" t="s">
        <v>1591</v>
      </c>
      <c r="E7" s="459" t="s">
        <v>15</v>
      </c>
      <c r="F7" s="260" t="s">
        <v>16</v>
      </c>
      <c r="G7" s="260" t="s">
        <v>17</v>
      </c>
      <c r="H7" s="261" t="s">
        <v>23</v>
      </c>
      <c r="I7" s="262"/>
      <c r="J7" s="672">
        <v>496213.45929999999</v>
      </c>
      <c r="K7" s="262"/>
      <c r="L7" s="810">
        <v>243330.78557306272</v>
      </c>
      <c r="M7" s="798">
        <v>85517.04</v>
      </c>
      <c r="N7" s="263">
        <v>9189.25</v>
      </c>
      <c r="O7" s="263">
        <v>499318.46</v>
      </c>
      <c r="P7" s="263">
        <v>0</v>
      </c>
      <c r="Q7" s="313">
        <f t="shared" ref="Q7:Q38" si="0">SUM(M7:P7)</f>
        <v>594024.75</v>
      </c>
      <c r="R7" s="264"/>
      <c r="S7" s="315">
        <f t="shared" ref="S7:S38" si="1">Q7+R7</f>
        <v>594024.75</v>
      </c>
      <c r="T7" s="676">
        <v>0</v>
      </c>
      <c r="U7" s="676">
        <v>0</v>
      </c>
      <c r="V7" s="676">
        <v>0</v>
      </c>
      <c r="W7" s="676">
        <v>0</v>
      </c>
      <c r="X7" s="676">
        <v>0</v>
      </c>
      <c r="Y7" s="676">
        <v>0</v>
      </c>
      <c r="Z7" s="676">
        <v>0</v>
      </c>
      <c r="AA7" s="676">
        <v>0</v>
      </c>
      <c r="AB7" s="676">
        <v>0</v>
      </c>
      <c r="AC7" s="381">
        <v>0</v>
      </c>
      <c r="AD7" s="263">
        <v>0</v>
      </c>
      <c r="AE7" s="263">
        <v>0</v>
      </c>
      <c r="AF7" s="263">
        <v>0</v>
      </c>
      <c r="AG7" s="315">
        <f t="shared" ref="AG7:AG38" si="2">SUM(AC7:AF7)</f>
        <v>0</v>
      </c>
      <c r="AH7" s="264"/>
      <c r="AI7" s="315">
        <f t="shared" ref="AI7:AI38" si="3">AG7+AH7</f>
        <v>0</v>
      </c>
      <c r="AJ7" s="676">
        <v>0</v>
      </c>
      <c r="AK7" s="676">
        <v>0</v>
      </c>
      <c r="AL7" s="676">
        <v>0</v>
      </c>
      <c r="AM7" s="676">
        <v>0</v>
      </c>
      <c r="AN7" s="676">
        <v>0</v>
      </c>
      <c r="AO7" s="676">
        <v>0</v>
      </c>
      <c r="AP7" s="676">
        <v>0</v>
      </c>
      <c r="AQ7" s="676">
        <v>0</v>
      </c>
      <c r="AR7" s="676">
        <v>0</v>
      </c>
    </row>
    <row r="8" spans="1:44" s="12" customFormat="1">
      <c r="B8" s="946" t="s">
        <v>238</v>
      </c>
      <c r="C8" s="261"/>
      <c r="D8" s="259" t="s">
        <v>1592</v>
      </c>
      <c r="E8" s="459" t="s">
        <v>15</v>
      </c>
      <c r="F8" s="260" t="s">
        <v>16</v>
      </c>
      <c r="G8" s="260" t="s">
        <v>22</v>
      </c>
      <c r="H8" s="261" t="s">
        <v>23</v>
      </c>
      <c r="I8" s="259"/>
      <c r="J8" s="672">
        <v>106768.2555</v>
      </c>
      <c r="K8" s="259"/>
      <c r="L8" s="810">
        <v>30878.615499392938</v>
      </c>
      <c r="M8" s="798">
        <v>23439.74</v>
      </c>
      <c r="N8" s="263">
        <v>0</v>
      </c>
      <c r="O8" s="263">
        <v>29964.800000000003</v>
      </c>
      <c r="P8" s="263">
        <v>25000</v>
      </c>
      <c r="Q8" s="315">
        <f t="shared" si="0"/>
        <v>78404.540000000008</v>
      </c>
      <c r="R8" s="264"/>
      <c r="S8" s="315">
        <f t="shared" si="1"/>
        <v>78404.540000000008</v>
      </c>
      <c r="T8" s="677">
        <v>0</v>
      </c>
      <c r="U8" s="677">
        <v>0</v>
      </c>
      <c r="V8" s="677">
        <v>0</v>
      </c>
      <c r="W8" s="676">
        <v>0</v>
      </c>
      <c r="X8" s="676">
        <v>0</v>
      </c>
      <c r="Y8" s="677">
        <v>0</v>
      </c>
      <c r="Z8" s="677">
        <v>0</v>
      </c>
      <c r="AA8" s="676">
        <v>0</v>
      </c>
      <c r="AB8" s="676">
        <v>0</v>
      </c>
      <c r="AC8" s="381">
        <v>0</v>
      </c>
      <c r="AD8" s="264">
        <v>0</v>
      </c>
      <c r="AE8" s="264">
        <v>0</v>
      </c>
      <c r="AF8" s="264">
        <v>0</v>
      </c>
      <c r="AG8" s="315">
        <f t="shared" si="2"/>
        <v>0</v>
      </c>
      <c r="AH8" s="264"/>
      <c r="AI8" s="315">
        <f t="shared" si="3"/>
        <v>0</v>
      </c>
      <c r="AJ8" s="677">
        <v>0</v>
      </c>
      <c r="AK8" s="677">
        <v>0</v>
      </c>
      <c r="AL8" s="677">
        <v>0</v>
      </c>
      <c r="AM8" s="676">
        <v>0</v>
      </c>
      <c r="AN8" s="676">
        <v>0</v>
      </c>
      <c r="AO8" s="677">
        <v>0</v>
      </c>
      <c r="AP8" s="677">
        <v>0</v>
      </c>
      <c r="AQ8" s="676">
        <v>0</v>
      </c>
      <c r="AR8" s="676">
        <v>0</v>
      </c>
    </row>
    <row r="9" spans="1:44" s="12" customFormat="1">
      <c r="B9" s="947" t="s">
        <v>239</v>
      </c>
      <c r="C9" s="260"/>
      <c r="D9" s="259" t="s">
        <v>1593</v>
      </c>
      <c r="E9" s="459" t="s">
        <v>20</v>
      </c>
      <c r="F9" s="260" t="s">
        <v>16</v>
      </c>
      <c r="G9" s="260" t="s">
        <v>22</v>
      </c>
      <c r="H9" s="261" t="s">
        <v>18</v>
      </c>
      <c r="I9" s="262"/>
      <c r="J9" s="672">
        <v>1971872.8441999997</v>
      </c>
      <c r="K9" s="262"/>
      <c r="L9" s="810">
        <v>376087.70736794855</v>
      </c>
      <c r="M9" s="798">
        <v>130084.61</v>
      </c>
      <c r="N9" s="263">
        <v>0</v>
      </c>
      <c r="O9" s="263">
        <v>143491.67000000001</v>
      </c>
      <c r="P9" s="263">
        <v>603690.21329999994</v>
      </c>
      <c r="Q9" s="313">
        <f t="shared" si="0"/>
        <v>877266.49329999997</v>
      </c>
      <c r="R9" s="263"/>
      <c r="S9" s="315">
        <f t="shared" si="1"/>
        <v>877266.49329999997</v>
      </c>
      <c r="T9" s="676">
        <v>2969184.8159999996</v>
      </c>
      <c r="U9" s="676">
        <v>304.57619999999997</v>
      </c>
      <c r="V9" s="676">
        <v>153.804</v>
      </c>
      <c r="W9" s="676">
        <v>691.35360319340589</v>
      </c>
      <c r="X9" s="676">
        <v>899.75490930000001</v>
      </c>
      <c r="Y9" s="676">
        <v>34785048.239999995</v>
      </c>
      <c r="Z9" s="676">
        <v>1094.3969999999999</v>
      </c>
      <c r="AA9" s="676">
        <v>9444.5981290713062</v>
      </c>
      <c r="AB9" s="676">
        <v>6402.2205195000006</v>
      </c>
      <c r="AC9" s="381">
        <v>0</v>
      </c>
      <c r="AD9" s="263">
        <v>0</v>
      </c>
      <c r="AE9" s="263">
        <v>0</v>
      </c>
      <c r="AF9" s="263">
        <v>0</v>
      </c>
      <c r="AG9" s="315">
        <f t="shared" si="2"/>
        <v>0</v>
      </c>
      <c r="AH9" s="263"/>
      <c r="AI9" s="315">
        <f t="shared" si="3"/>
        <v>0</v>
      </c>
      <c r="AJ9" s="676">
        <v>0</v>
      </c>
      <c r="AK9" s="676">
        <v>0</v>
      </c>
      <c r="AL9" s="676">
        <v>0</v>
      </c>
      <c r="AM9" s="676">
        <v>0</v>
      </c>
      <c r="AN9" s="676">
        <v>0</v>
      </c>
      <c r="AO9" s="676">
        <v>0</v>
      </c>
      <c r="AP9" s="676">
        <v>0</v>
      </c>
      <c r="AQ9" s="676">
        <v>0</v>
      </c>
      <c r="AR9" s="676">
        <v>0</v>
      </c>
    </row>
    <row r="10" spans="1:44" s="12" customFormat="1">
      <c r="B10" s="947" t="s">
        <v>240</v>
      </c>
      <c r="C10" s="260"/>
      <c r="D10" s="259" t="s">
        <v>1594</v>
      </c>
      <c r="E10" s="459" t="s">
        <v>20</v>
      </c>
      <c r="F10" s="260" t="s">
        <v>16</v>
      </c>
      <c r="G10" s="260" t="s">
        <v>22</v>
      </c>
      <c r="H10" s="261" t="s">
        <v>18</v>
      </c>
      <c r="I10" s="265"/>
      <c r="J10" s="672">
        <v>2417258.5325000002</v>
      </c>
      <c r="K10" s="265"/>
      <c r="L10" s="810">
        <v>145835.73518076207</v>
      </c>
      <c r="M10" s="798">
        <v>139247.62</v>
      </c>
      <c r="N10" s="263">
        <v>0</v>
      </c>
      <c r="O10" s="263">
        <v>154536.40999999997</v>
      </c>
      <c r="P10" s="263">
        <v>757137.91999999993</v>
      </c>
      <c r="Q10" s="313">
        <f t="shared" si="0"/>
        <v>1050921.95</v>
      </c>
      <c r="R10" s="263"/>
      <c r="S10" s="315">
        <f t="shared" si="1"/>
        <v>1050921.95</v>
      </c>
      <c r="T10" s="676">
        <v>1697772.96</v>
      </c>
      <c r="U10" s="676">
        <v>98.658000000000001</v>
      </c>
      <c r="V10" s="676">
        <v>13.422000000000001</v>
      </c>
      <c r="W10" s="676">
        <v>396.84033788443202</v>
      </c>
      <c r="X10" s="676">
        <v>78.516945000000007</v>
      </c>
      <c r="Y10" s="676">
        <v>23768821.440000001</v>
      </c>
      <c r="Z10" s="676">
        <v>187.904</v>
      </c>
      <c r="AA10" s="676">
        <v>6472.1451557430701</v>
      </c>
      <c r="AB10" s="676">
        <v>1099.23723</v>
      </c>
      <c r="AC10" s="381">
        <v>85437.348499999993</v>
      </c>
      <c r="AD10" s="263">
        <v>0</v>
      </c>
      <c r="AE10" s="263">
        <v>82521.476299999995</v>
      </c>
      <c r="AF10" s="263">
        <v>487364.68</v>
      </c>
      <c r="AG10" s="315">
        <f t="shared" si="2"/>
        <v>655323.5048</v>
      </c>
      <c r="AH10" s="263"/>
      <c r="AI10" s="315">
        <f t="shared" si="3"/>
        <v>655323.5048</v>
      </c>
      <c r="AJ10" s="676">
        <v>2075055.84</v>
      </c>
      <c r="AK10" s="676">
        <v>120.58199999999999</v>
      </c>
      <c r="AL10" s="676">
        <v>16.404</v>
      </c>
      <c r="AM10" s="676">
        <v>494.58686189140798</v>
      </c>
      <c r="AN10" s="676">
        <v>95.965154999999996</v>
      </c>
      <c r="AO10" s="676">
        <v>29050781.760000002</v>
      </c>
      <c r="AP10" s="676">
        <v>229.66</v>
      </c>
      <c r="AQ10" s="676">
        <v>8079.1242926977402</v>
      </c>
      <c r="AR10" s="676">
        <v>1343.51217</v>
      </c>
    </row>
    <row r="11" spans="1:44" s="12" customFormat="1">
      <c r="B11" s="947" t="s">
        <v>241</v>
      </c>
      <c r="C11" s="260"/>
      <c r="D11" s="259" t="s">
        <v>1595</v>
      </c>
      <c r="E11" s="459" t="s">
        <v>20</v>
      </c>
      <c r="F11" s="260" t="s">
        <v>16</v>
      </c>
      <c r="G11" s="260" t="s">
        <v>22</v>
      </c>
      <c r="H11" s="261" t="s">
        <v>18</v>
      </c>
      <c r="I11" s="266"/>
      <c r="J11" s="672">
        <v>695836.20030000003</v>
      </c>
      <c r="K11" s="266"/>
      <c r="L11" s="810">
        <v>301279.18986938376</v>
      </c>
      <c r="M11" s="798">
        <v>49471.53</v>
      </c>
      <c r="N11" s="263">
        <v>0</v>
      </c>
      <c r="O11" s="263">
        <v>101895.53</v>
      </c>
      <c r="P11" s="263">
        <v>95690.5</v>
      </c>
      <c r="Q11" s="313">
        <f t="shared" si="0"/>
        <v>247057.56</v>
      </c>
      <c r="R11" s="263"/>
      <c r="S11" s="315">
        <f t="shared" si="1"/>
        <v>247057.56</v>
      </c>
      <c r="T11" s="676">
        <v>249619.69452819994</v>
      </c>
      <c r="U11" s="676">
        <v>39.719544400000004</v>
      </c>
      <c r="V11" s="676">
        <v>27.033999999999999</v>
      </c>
      <c r="W11" s="676">
        <v>57.152202469126664</v>
      </c>
      <c r="X11" s="676">
        <v>158.14644353469001</v>
      </c>
      <c r="Y11" s="676">
        <v>3115735.804513799</v>
      </c>
      <c r="Z11" s="676">
        <v>314.952</v>
      </c>
      <c r="AA11" s="676">
        <v>834.38376515277321</v>
      </c>
      <c r="AB11" s="676">
        <v>1842.4704885718952</v>
      </c>
      <c r="AC11" s="381">
        <v>0</v>
      </c>
      <c r="AD11" s="263">
        <v>0</v>
      </c>
      <c r="AE11" s="263">
        <v>0</v>
      </c>
      <c r="AF11" s="263">
        <v>0</v>
      </c>
      <c r="AG11" s="315">
        <f t="shared" si="2"/>
        <v>0</v>
      </c>
      <c r="AH11" s="263"/>
      <c r="AI11" s="315">
        <f t="shared" si="3"/>
        <v>0</v>
      </c>
      <c r="AJ11" s="676">
        <v>0</v>
      </c>
      <c r="AK11" s="676">
        <v>0</v>
      </c>
      <c r="AL11" s="676">
        <v>0</v>
      </c>
      <c r="AM11" s="676">
        <v>0</v>
      </c>
      <c r="AN11" s="676">
        <v>0</v>
      </c>
      <c r="AO11" s="676">
        <v>0</v>
      </c>
      <c r="AP11" s="676">
        <v>0</v>
      </c>
      <c r="AQ11" s="676">
        <v>0</v>
      </c>
      <c r="AR11" s="676">
        <v>0</v>
      </c>
    </row>
    <row r="12" spans="1:44" s="12" customFormat="1">
      <c r="B12" s="947" t="s">
        <v>242</v>
      </c>
      <c r="C12" s="260"/>
      <c r="D12" s="259" t="s">
        <v>1596</v>
      </c>
      <c r="E12" s="459" t="s">
        <v>20</v>
      </c>
      <c r="F12" s="260" t="s">
        <v>16</v>
      </c>
      <c r="G12" s="260" t="s">
        <v>22</v>
      </c>
      <c r="H12" s="261" t="s">
        <v>18</v>
      </c>
      <c r="I12" s="265"/>
      <c r="J12" s="672">
        <v>2243209.8177</v>
      </c>
      <c r="K12" s="265"/>
      <c r="L12" s="810">
        <v>812652.76167834643</v>
      </c>
      <c r="M12" s="798">
        <v>114596.31600000001</v>
      </c>
      <c r="N12" s="263">
        <v>2000</v>
      </c>
      <c r="O12" s="263">
        <v>125439.7448</v>
      </c>
      <c r="P12" s="263">
        <v>495403.5</v>
      </c>
      <c r="Q12" s="313">
        <f t="shared" si="0"/>
        <v>737439.56079999998</v>
      </c>
      <c r="R12" s="263"/>
      <c r="S12" s="315">
        <f t="shared" si="1"/>
        <v>737439.56079999998</v>
      </c>
      <c r="T12" s="676">
        <v>755182.25989135017</v>
      </c>
      <c r="U12" s="676">
        <v>120.60496484999999</v>
      </c>
      <c r="V12" s="676">
        <v>43.411000000000001</v>
      </c>
      <c r="W12" s="676">
        <v>171.74418740621607</v>
      </c>
      <c r="X12" s="676">
        <v>253.95492927284994</v>
      </c>
      <c r="Y12" s="676">
        <v>5918489.5280248495</v>
      </c>
      <c r="Z12" s="676">
        <v>397.93200000000002</v>
      </c>
      <c r="AA12" s="676">
        <v>1490.641918270082</v>
      </c>
      <c r="AB12" s="676">
        <v>2327.9050961887501</v>
      </c>
      <c r="AC12" s="381">
        <v>0</v>
      </c>
      <c r="AD12" s="263">
        <v>0</v>
      </c>
      <c r="AE12" s="263">
        <v>0</v>
      </c>
      <c r="AF12" s="263">
        <v>0</v>
      </c>
      <c r="AG12" s="315">
        <f t="shared" si="2"/>
        <v>0</v>
      </c>
      <c r="AH12" s="263"/>
      <c r="AI12" s="315">
        <f t="shared" si="3"/>
        <v>0</v>
      </c>
      <c r="AJ12" s="676">
        <v>0</v>
      </c>
      <c r="AK12" s="676">
        <v>0</v>
      </c>
      <c r="AL12" s="676">
        <v>0</v>
      </c>
      <c r="AM12" s="676">
        <v>0</v>
      </c>
      <c r="AN12" s="676">
        <v>0</v>
      </c>
      <c r="AO12" s="676">
        <v>0</v>
      </c>
      <c r="AP12" s="676">
        <v>0</v>
      </c>
      <c r="AQ12" s="676">
        <v>0</v>
      </c>
      <c r="AR12" s="676">
        <v>0</v>
      </c>
    </row>
    <row r="13" spans="1:44" s="12" customFormat="1">
      <c r="B13" s="947" t="s">
        <v>243</v>
      </c>
      <c r="C13" s="260"/>
      <c r="D13" s="259" t="s">
        <v>1597</v>
      </c>
      <c r="E13" s="459" t="s">
        <v>20</v>
      </c>
      <c r="F13" s="260" t="s">
        <v>16</v>
      </c>
      <c r="G13" s="260" t="s">
        <v>25</v>
      </c>
      <c r="H13" s="261" t="s">
        <v>18</v>
      </c>
      <c r="I13" s="265"/>
      <c r="J13" s="672">
        <v>911418.68859999999</v>
      </c>
      <c r="K13" s="265"/>
      <c r="L13" s="810">
        <v>326749.93372260424</v>
      </c>
      <c r="M13" s="798">
        <v>140532.54</v>
      </c>
      <c r="N13" s="263">
        <v>0</v>
      </c>
      <c r="O13" s="263">
        <v>94201.600000000006</v>
      </c>
      <c r="P13" s="263">
        <v>769056.5</v>
      </c>
      <c r="Q13" s="313">
        <f t="shared" si="0"/>
        <v>1003790.64</v>
      </c>
      <c r="R13" s="263"/>
      <c r="S13" s="315">
        <f t="shared" si="1"/>
        <v>1003790.64</v>
      </c>
      <c r="T13" s="676">
        <v>2285422.875</v>
      </c>
      <c r="U13" s="676">
        <v>294.07499999999999</v>
      </c>
      <c r="V13" s="676">
        <v>63.213999999999999</v>
      </c>
      <c r="W13" s="676">
        <v>532.14448994133704</v>
      </c>
      <c r="X13" s="676">
        <v>369.80043749999999</v>
      </c>
      <c r="Y13" s="676">
        <v>11427114.375</v>
      </c>
      <c r="Z13" s="676">
        <v>316.06900000000002</v>
      </c>
      <c r="AA13" s="676">
        <v>2804.1002821081102</v>
      </c>
      <c r="AB13" s="676">
        <v>1849.0021875</v>
      </c>
      <c r="AC13" s="381">
        <v>0</v>
      </c>
      <c r="AD13" s="263">
        <v>0</v>
      </c>
      <c r="AE13" s="263">
        <v>0</v>
      </c>
      <c r="AF13" s="263">
        <v>0</v>
      </c>
      <c r="AG13" s="315">
        <f t="shared" si="2"/>
        <v>0</v>
      </c>
      <c r="AH13" s="263"/>
      <c r="AI13" s="315">
        <f t="shared" si="3"/>
        <v>0</v>
      </c>
      <c r="AJ13" s="676">
        <v>0</v>
      </c>
      <c r="AK13" s="676">
        <v>0</v>
      </c>
      <c r="AL13" s="676">
        <v>0</v>
      </c>
      <c r="AM13" s="676">
        <v>0</v>
      </c>
      <c r="AN13" s="676">
        <v>0</v>
      </c>
      <c r="AO13" s="676">
        <v>0</v>
      </c>
      <c r="AP13" s="676">
        <v>0</v>
      </c>
      <c r="AQ13" s="676">
        <v>0</v>
      </c>
      <c r="AR13" s="676">
        <v>0</v>
      </c>
    </row>
    <row r="14" spans="1:44" s="12" customFormat="1">
      <c r="B14" s="947" t="s">
        <v>244</v>
      </c>
      <c r="C14" s="260"/>
      <c r="D14" s="259" t="s">
        <v>1598</v>
      </c>
      <c r="E14" s="459" t="s">
        <v>15</v>
      </c>
      <c r="F14" s="260" t="s">
        <v>16</v>
      </c>
      <c r="G14" s="260" t="s">
        <v>25</v>
      </c>
      <c r="H14" s="261" t="s">
        <v>23</v>
      </c>
      <c r="I14" s="265"/>
      <c r="J14" s="672">
        <v>407912.61049999995</v>
      </c>
      <c r="K14" s="265"/>
      <c r="L14" s="810">
        <v>63162.252047026042</v>
      </c>
      <c r="M14" s="798">
        <v>49884.41</v>
      </c>
      <c r="N14" s="263">
        <v>5000</v>
      </c>
      <c r="O14" s="263">
        <v>42672.080000000016</v>
      </c>
      <c r="P14" s="263">
        <v>225000</v>
      </c>
      <c r="Q14" s="313">
        <f t="shared" si="0"/>
        <v>322556.49</v>
      </c>
      <c r="R14" s="263"/>
      <c r="S14" s="315">
        <f t="shared" si="1"/>
        <v>322556.49</v>
      </c>
      <c r="T14" s="676">
        <v>0</v>
      </c>
      <c r="U14" s="676">
        <v>0</v>
      </c>
      <c r="V14" s="676">
        <v>0</v>
      </c>
      <c r="W14" s="676">
        <v>0</v>
      </c>
      <c r="X14" s="676">
        <v>0</v>
      </c>
      <c r="Y14" s="676">
        <v>0</v>
      </c>
      <c r="Z14" s="676">
        <v>0</v>
      </c>
      <c r="AA14" s="676">
        <v>0</v>
      </c>
      <c r="AB14" s="676">
        <v>0</v>
      </c>
      <c r="AC14" s="381">
        <v>0</v>
      </c>
      <c r="AD14" s="263">
        <v>0</v>
      </c>
      <c r="AE14" s="263">
        <v>0</v>
      </c>
      <c r="AF14" s="263">
        <v>0</v>
      </c>
      <c r="AG14" s="315">
        <f t="shared" si="2"/>
        <v>0</v>
      </c>
      <c r="AH14" s="263"/>
      <c r="AI14" s="315">
        <f t="shared" si="3"/>
        <v>0</v>
      </c>
      <c r="AJ14" s="676">
        <v>0</v>
      </c>
      <c r="AK14" s="676">
        <v>0</v>
      </c>
      <c r="AL14" s="676">
        <v>0</v>
      </c>
      <c r="AM14" s="676">
        <v>0</v>
      </c>
      <c r="AN14" s="676">
        <v>0</v>
      </c>
      <c r="AO14" s="676">
        <v>0</v>
      </c>
      <c r="AP14" s="676">
        <v>0</v>
      </c>
      <c r="AQ14" s="676">
        <v>0</v>
      </c>
      <c r="AR14" s="676">
        <v>0</v>
      </c>
    </row>
    <row r="15" spans="1:44" s="12" customFormat="1">
      <c r="B15" s="947" t="s">
        <v>245</v>
      </c>
      <c r="C15" s="260"/>
      <c r="D15" s="259" t="s">
        <v>1599</v>
      </c>
      <c r="E15" s="459" t="s">
        <v>20</v>
      </c>
      <c r="F15" s="260" t="s">
        <v>16</v>
      </c>
      <c r="G15" s="260" t="s">
        <v>25</v>
      </c>
      <c r="H15" s="261" t="s">
        <v>18</v>
      </c>
      <c r="I15" s="265"/>
      <c r="J15" s="672">
        <v>1182822.5981000001</v>
      </c>
      <c r="K15" s="265"/>
      <c r="L15" s="810">
        <v>159773.75908391614</v>
      </c>
      <c r="M15" s="798">
        <v>161887.64000000001</v>
      </c>
      <c r="N15" s="263">
        <v>5000</v>
      </c>
      <c r="O15" s="263">
        <v>159808.04</v>
      </c>
      <c r="P15" s="263">
        <v>766747.30999999994</v>
      </c>
      <c r="Q15" s="313">
        <f t="shared" si="0"/>
        <v>1093442.99</v>
      </c>
      <c r="R15" s="263"/>
      <c r="S15" s="315">
        <f t="shared" si="1"/>
        <v>1093442.99</v>
      </c>
      <c r="T15" s="676">
        <v>2368898.0064000003</v>
      </c>
      <c r="U15" s="676">
        <v>333.88199999999995</v>
      </c>
      <c r="V15" s="676">
        <v>150.477</v>
      </c>
      <c r="W15" s="676">
        <v>558.78030522975416</v>
      </c>
      <c r="X15" s="676">
        <v>880.29020430000003</v>
      </c>
      <c r="Y15" s="676">
        <v>34651145.640744001</v>
      </c>
      <c r="Z15" s="676">
        <v>2721.4690000000001</v>
      </c>
      <c r="AA15" s="676">
        <v>9652.247552787032</v>
      </c>
      <c r="AB15" s="676">
        <v>15920.5928895</v>
      </c>
      <c r="AC15" s="381">
        <v>0</v>
      </c>
      <c r="AD15" s="263">
        <v>0</v>
      </c>
      <c r="AE15" s="263">
        <v>0</v>
      </c>
      <c r="AF15" s="263">
        <v>0</v>
      </c>
      <c r="AG15" s="315">
        <f t="shared" si="2"/>
        <v>0</v>
      </c>
      <c r="AH15" s="263"/>
      <c r="AI15" s="315">
        <f t="shared" si="3"/>
        <v>0</v>
      </c>
      <c r="AJ15" s="676">
        <v>0</v>
      </c>
      <c r="AK15" s="676">
        <v>0</v>
      </c>
      <c r="AL15" s="676">
        <v>0</v>
      </c>
      <c r="AM15" s="676">
        <v>0</v>
      </c>
      <c r="AN15" s="676">
        <v>0</v>
      </c>
      <c r="AO15" s="676">
        <v>0</v>
      </c>
      <c r="AP15" s="676">
        <v>0</v>
      </c>
      <c r="AQ15" s="676">
        <v>0</v>
      </c>
      <c r="AR15" s="676">
        <v>0</v>
      </c>
    </row>
    <row r="16" spans="1:44" s="12" customFormat="1">
      <c r="B16" s="947" t="s">
        <v>246</v>
      </c>
      <c r="C16" s="260"/>
      <c r="D16" s="259" t="s">
        <v>1600</v>
      </c>
      <c r="E16" s="459" t="s">
        <v>20</v>
      </c>
      <c r="F16" s="260" t="s">
        <v>16</v>
      </c>
      <c r="G16" s="260" t="s">
        <v>25</v>
      </c>
      <c r="H16" s="261" t="s">
        <v>18</v>
      </c>
      <c r="I16" s="265"/>
      <c r="J16" s="672">
        <v>256823.68910000002</v>
      </c>
      <c r="K16" s="265"/>
      <c r="L16" s="810">
        <v>292602.19270905608</v>
      </c>
      <c r="M16" s="798">
        <v>48761.2</v>
      </c>
      <c r="N16" s="263">
        <v>10000</v>
      </c>
      <c r="O16" s="263">
        <v>123313.1</v>
      </c>
      <c r="P16" s="263">
        <v>19382.5</v>
      </c>
      <c r="Q16" s="313">
        <f t="shared" si="0"/>
        <v>201456.8</v>
      </c>
      <c r="R16" s="263"/>
      <c r="S16" s="315">
        <f t="shared" si="1"/>
        <v>201456.8</v>
      </c>
      <c r="T16" s="676">
        <v>20411.177207399996</v>
      </c>
      <c r="U16" s="676">
        <v>4.0339710000000002</v>
      </c>
      <c r="V16" s="676">
        <v>19.120999999999999</v>
      </c>
      <c r="W16" s="676">
        <v>4.6613258501445767</v>
      </c>
      <c r="X16" s="676">
        <v>111.8599948589175</v>
      </c>
      <c r="Y16" s="676">
        <v>214689.29879879998</v>
      </c>
      <c r="Z16" s="676">
        <v>293.70499999999998</v>
      </c>
      <c r="AA16" s="676">
        <v>56.786840416470838</v>
      </c>
      <c r="AB16" s="676">
        <v>1718.1749807518725</v>
      </c>
      <c r="AC16" s="381">
        <v>0</v>
      </c>
      <c r="AD16" s="263">
        <v>0</v>
      </c>
      <c r="AE16" s="263">
        <v>0</v>
      </c>
      <c r="AF16" s="263">
        <v>0</v>
      </c>
      <c r="AG16" s="315">
        <f t="shared" si="2"/>
        <v>0</v>
      </c>
      <c r="AH16" s="263"/>
      <c r="AI16" s="315">
        <f t="shared" si="3"/>
        <v>0</v>
      </c>
      <c r="AJ16" s="676">
        <v>0</v>
      </c>
      <c r="AK16" s="676">
        <v>0</v>
      </c>
      <c r="AL16" s="676">
        <v>0</v>
      </c>
      <c r="AM16" s="676">
        <v>0</v>
      </c>
      <c r="AN16" s="676">
        <v>0</v>
      </c>
      <c r="AO16" s="676">
        <v>0</v>
      </c>
      <c r="AP16" s="676">
        <v>0</v>
      </c>
      <c r="AQ16" s="676">
        <v>0</v>
      </c>
      <c r="AR16" s="676">
        <v>0</v>
      </c>
    </row>
    <row r="17" spans="2:44" s="12" customFormat="1">
      <c r="B17" s="947" t="s">
        <v>247</v>
      </c>
      <c r="C17" s="260"/>
      <c r="D17" s="259" t="s">
        <v>1601</v>
      </c>
      <c r="E17" s="459" t="s">
        <v>15</v>
      </c>
      <c r="F17" s="260" t="s">
        <v>16</v>
      </c>
      <c r="G17" s="260" t="s">
        <v>27</v>
      </c>
      <c r="H17" s="261" t="s">
        <v>23</v>
      </c>
      <c r="I17" s="265"/>
      <c r="J17" s="672">
        <v>164729.38150000002</v>
      </c>
      <c r="K17" s="265"/>
      <c r="L17" s="810">
        <v>35812.862098610203</v>
      </c>
      <c r="M17" s="798">
        <v>20744.759999999998</v>
      </c>
      <c r="N17" s="263">
        <v>5000</v>
      </c>
      <c r="O17" s="263">
        <v>33430.619999999995</v>
      </c>
      <c r="P17" s="263">
        <v>50000</v>
      </c>
      <c r="Q17" s="313">
        <f t="shared" si="0"/>
        <v>109175.37999999999</v>
      </c>
      <c r="R17" s="263"/>
      <c r="S17" s="315">
        <f t="shared" si="1"/>
        <v>109175.37999999999</v>
      </c>
      <c r="T17" s="676">
        <v>0</v>
      </c>
      <c r="U17" s="676">
        <v>0</v>
      </c>
      <c r="V17" s="676">
        <v>0</v>
      </c>
      <c r="W17" s="676">
        <v>0</v>
      </c>
      <c r="X17" s="676">
        <v>0</v>
      </c>
      <c r="Y17" s="676">
        <v>0</v>
      </c>
      <c r="Z17" s="676">
        <v>0</v>
      </c>
      <c r="AA17" s="676">
        <v>0</v>
      </c>
      <c r="AB17" s="676">
        <v>0</v>
      </c>
      <c r="AC17" s="381">
        <v>0</v>
      </c>
      <c r="AD17" s="263">
        <v>0</v>
      </c>
      <c r="AE17" s="263">
        <v>0</v>
      </c>
      <c r="AF17" s="263">
        <v>0</v>
      </c>
      <c r="AG17" s="315">
        <f t="shared" si="2"/>
        <v>0</v>
      </c>
      <c r="AH17" s="263"/>
      <c r="AI17" s="315">
        <f t="shared" si="3"/>
        <v>0</v>
      </c>
      <c r="AJ17" s="676">
        <v>0</v>
      </c>
      <c r="AK17" s="676">
        <v>0</v>
      </c>
      <c r="AL17" s="676">
        <v>0</v>
      </c>
      <c r="AM17" s="676">
        <v>0</v>
      </c>
      <c r="AN17" s="676">
        <v>0</v>
      </c>
      <c r="AO17" s="676">
        <v>0</v>
      </c>
      <c r="AP17" s="676">
        <v>0</v>
      </c>
      <c r="AQ17" s="676">
        <v>0</v>
      </c>
      <c r="AR17" s="676">
        <v>0</v>
      </c>
    </row>
    <row r="18" spans="2:44" s="12" customFormat="1">
      <c r="B18" s="947" t="s">
        <v>248</v>
      </c>
      <c r="C18" s="895"/>
      <c r="D18" s="259" t="s">
        <v>1602</v>
      </c>
      <c r="E18" s="459" t="s">
        <v>20</v>
      </c>
      <c r="F18" s="260" t="s">
        <v>16</v>
      </c>
      <c r="G18" s="260" t="s">
        <v>27</v>
      </c>
      <c r="H18" s="261" t="s">
        <v>18</v>
      </c>
      <c r="I18" s="896"/>
      <c r="J18" s="672">
        <v>135220.83189999999</v>
      </c>
      <c r="K18" s="262"/>
      <c r="L18" s="810">
        <v>52102.181507445865</v>
      </c>
      <c r="M18" s="798">
        <v>24801.59</v>
      </c>
      <c r="N18" s="263">
        <v>10000</v>
      </c>
      <c r="O18" s="263">
        <v>75160.38</v>
      </c>
      <c r="P18" s="263">
        <v>14925.94</v>
      </c>
      <c r="Q18" s="313">
        <f t="shared" si="0"/>
        <v>124887.91</v>
      </c>
      <c r="R18" s="263"/>
      <c r="S18" s="315">
        <f t="shared" si="1"/>
        <v>124887.91</v>
      </c>
      <c r="T18" s="676">
        <v>127082.736</v>
      </c>
      <c r="U18" s="676">
        <v>11.674799999999999</v>
      </c>
      <c r="V18" s="676">
        <v>0</v>
      </c>
      <c r="W18" s="676">
        <v>32.459332638110403</v>
      </c>
      <c r="X18" s="676">
        <v>0</v>
      </c>
      <c r="Y18" s="676">
        <v>506199.88800000004</v>
      </c>
      <c r="Z18" s="676">
        <v>0</v>
      </c>
      <c r="AA18" s="676">
        <v>140.11466055955199</v>
      </c>
      <c r="AB18" s="676">
        <v>0</v>
      </c>
      <c r="AC18" s="381">
        <v>0</v>
      </c>
      <c r="AD18" s="263">
        <v>0</v>
      </c>
      <c r="AE18" s="263">
        <v>0</v>
      </c>
      <c r="AF18" s="263">
        <v>0</v>
      </c>
      <c r="AG18" s="315">
        <f t="shared" si="2"/>
        <v>0</v>
      </c>
      <c r="AH18" s="263"/>
      <c r="AI18" s="315">
        <f t="shared" si="3"/>
        <v>0</v>
      </c>
      <c r="AJ18" s="676">
        <v>0</v>
      </c>
      <c r="AK18" s="676">
        <v>0</v>
      </c>
      <c r="AL18" s="676">
        <v>0</v>
      </c>
      <c r="AM18" s="676">
        <v>0</v>
      </c>
      <c r="AN18" s="676">
        <v>0</v>
      </c>
      <c r="AO18" s="676">
        <v>0</v>
      </c>
      <c r="AP18" s="676">
        <v>0</v>
      </c>
      <c r="AQ18" s="676">
        <v>0</v>
      </c>
      <c r="AR18" s="676">
        <v>0</v>
      </c>
    </row>
    <row r="19" spans="2:44" s="12" customFormat="1">
      <c r="B19" s="947" t="s">
        <v>249</v>
      </c>
      <c r="C19" s="897"/>
      <c r="D19" s="259" t="s">
        <v>1603</v>
      </c>
      <c r="E19" s="459" t="s">
        <v>20</v>
      </c>
      <c r="F19" s="260" t="s">
        <v>16</v>
      </c>
      <c r="G19" s="260" t="s">
        <v>27</v>
      </c>
      <c r="H19" s="261" t="s">
        <v>18</v>
      </c>
      <c r="I19" s="898"/>
      <c r="J19" s="672">
        <v>155900.70390000002</v>
      </c>
      <c r="K19" s="259"/>
      <c r="L19" s="810">
        <v>62459.817018585149</v>
      </c>
      <c r="M19" s="798">
        <v>28656.53</v>
      </c>
      <c r="N19" s="263">
        <v>2000</v>
      </c>
      <c r="O19" s="263">
        <v>78749.149999999994</v>
      </c>
      <c r="P19" s="263">
        <v>32445</v>
      </c>
      <c r="Q19" s="314">
        <f t="shared" si="0"/>
        <v>141850.68</v>
      </c>
      <c r="R19" s="264"/>
      <c r="S19" s="315">
        <f t="shared" si="1"/>
        <v>141850.68</v>
      </c>
      <c r="T19" s="677">
        <v>243110.73723899998</v>
      </c>
      <c r="U19" s="677">
        <v>27.0486924</v>
      </c>
      <c r="V19" s="677">
        <v>3.464</v>
      </c>
      <c r="W19" s="676">
        <v>55.860875004310564</v>
      </c>
      <c r="X19" s="676">
        <v>20.266135402500002</v>
      </c>
      <c r="Y19" s="677">
        <v>3578043.1385370004</v>
      </c>
      <c r="Z19" s="677">
        <v>39.161000000000001</v>
      </c>
      <c r="AA19" s="676">
        <v>979.727966953757</v>
      </c>
      <c r="AB19" s="676">
        <v>229.09239726749993</v>
      </c>
      <c r="AC19" s="382">
        <v>0</v>
      </c>
      <c r="AD19" s="264">
        <v>0</v>
      </c>
      <c r="AE19" s="264">
        <v>0</v>
      </c>
      <c r="AF19" s="264">
        <v>0</v>
      </c>
      <c r="AG19" s="315">
        <f t="shared" si="2"/>
        <v>0</v>
      </c>
      <c r="AH19" s="264"/>
      <c r="AI19" s="315">
        <f t="shared" si="3"/>
        <v>0</v>
      </c>
      <c r="AJ19" s="677">
        <v>0</v>
      </c>
      <c r="AK19" s="677">
        <v>0</v>
      </c>
      <c r="AL19" s="677">
        <v>0</v>
      </c>
      <c r="AM19" s="676">
        <v>0</v>
      </c>
      <c r="AN19" s="676">
        <v>0</v>
      </c>
      <c r="AO19" s="677">
        <v>0</v>
      </c>
      <c r="AP19" s="677">
        <v>0</v>
      </c>
      <c r="AQ19" s="676">
        <v>0</v>
      </c>
      <c r="AR19" s="676">
        <v>0</v>
      </c>
    </row>
    <row r="20" spans="2:44" s="12" customFormat="1">
      <c r="B20" s="946" t="s">
        <v>250</v>
      </c>
      <c r="C20" s="261"/>
      <c r="D20" s="259" t="s">
        <v>1604</v>
      </c>
      <c r="E20" s="459" t="s">
        <v>15</v>
      </c>
      <c r="F20" s="260" t="s">
        <v>16</v>
      </c>
      <c r="G20" s="260" t="s">
        <v>29</v>
      </c>
      <c r="H20" s="261" t="s">
        <v>23</v>
      </c>
      <c r="I20" s="259"/>
      <c r="J20" s="672">
        <v>450075.23</v>
      </c>
      <c r="K20" s="259"/>
      <c r="L20" s="810">
        <v>106426.61898279125</v>
      </c>
      <c r="M20" s="798">
        <v>18650.78</v>
      </c>
      <c r="N20" s="263">
        <v>0</v>
      </c>
      <c r="O20" s="263">
        <v>112659.59600000001</v>
      </c>
      <c r="P20" s="263">
        <v>0</v>
      </c>
      <c r="Q20" s="314">
        <f t="shared" si="0"/>
        <v>131310.37599999999</v>
      </c>
      <c r="R20" s="264"/>
      <c r="S20" s="315">
        <f t="shared" si="1"/>
        <v>131310.37599999999</v>
      </c>
      <c r="T20" s="677">
        <v>0</v>
      </c>
      <c r="U20" s="677">
        <v>0</v>
      </c>
      <c r="V20" s="677">
        <v>0</v>
      </c>
      <c r="W20" s="676">
        <v>0</v>
      </c>
      <c r="X20" s="676">
        <v>0</v>
      </c>
      <c r="Y20" s="677">
        <v>0</v>
      </c>
      <c r="Z20" s="677">
        <v>0</v>
      </c>
      <c r="AA20" s="676">
        <v>0</v>
      </c>
      <c r="AB20" s="676">
        <v>0</v>
      </c>
      <c r="AC20" s="382">
        <v>12205.96</v>
      </c>
      <c r="AD20" s="264">
        <v>0</v>
      </c>
      <c r="AE20" s="264">
        <v>88280.320000000007</v>
      </c>
      <c r="AF20" s="264">
        <v>0</v>
      </c>
      <c r="AG20" s="315">
        <f t="shared" si="2"/>
        <v>100486.28</v>
      </c>
      <c r="AH20" s="264"/>
      <c r="AI20" s="315">
        <f t="shared" si="3"/>
        <v>100486.28</v>
      </c>
      <c r="AJ20" s="677">
        <v>0</v>
      </c>
      <c r="AK20" s="677">
        <v>0</v>
      </c>
      <c r="AL20" s="677">
        <v>0</v>
      </c>
      <c r="AM20" s="676">
        <v>0</v>
      </c>
      <c r="AN20" s="676">
        <v>0</v>
      </c>
      <c r="AO20" s="677">
        <v>0</v>
      </c>
      <c r="AP20" s="677">
        <v>0</v>
      </c>
      <c r="AQ20" s="676">
        <v>0</v>
      </c>
      <c r="AR20" s="676">
        <v>0</v>
      </c>
    </row>
    <row r="21" spans="2:44" s="12" customFormat="1">
      <c r="B21" s="947" t="s">
        <v>251</v>
      </c>
      <c r="C21" s="260"/>
      <c r="D21" s="259" t="s">
        <v>1605</v>
      </c>
      <c r="E21" s="459" t="s">
        <v>15</v>
      </c>
      <c r="F21" s="260" t="s">
        <v>16</v>
      </c>
      <c r="G21" s="260" t="s">
        <v>29</v>
      </c>
      <c r="H21" s="261" t="s">
        <v>23</v>
      </c>
      <c r="I21" s="262"/>
      <c r="J21" s="672">
        <v>718528.48960000009</v>
      </c>
      <c r="K21" s="262"/>
      <c r="L21" s="810">
        <v>168646.24359441578</v>
      </c>
      <c r="M21" s="798">
        <v>109616.78</v>
      </c>
      <c r="N21" s="263">
        <v>0</v>
      </c>
      <c r="O21" s="263">
        <v>735091.65599999996</v>
      </c>
      <c r="P21" s="263">
        <v>0</v>
      </c>
      <c r="Q21" s="313">
        <f t="shared" si="0"/>
        <v>844708.43599999999</v>
      </c>
      <c r="R21" s="263"/>
      <c r="S21" s="315">
        <f t="shared" si="1"/>
        <v>844708.43599999999</v>
      </c>
      <c r="T21" s="676">
        <v>0</v>
      </c>
      <c r="U21" s="676">
        <v>0</v>
      </c>
      <c r="V21" s="676">
        <v>0</v>
      </c>
      <c r="W21" s="676">
        <v>0</v>
      </c>
      <c r="X21" s="676">
        <v>0</v>
      </c>
      <c r="Y21" s="676">
        <v>0</v>
      </c>
      <c r="Z21" s="676">
        <v>0</v>
      </c>
      <c r="AA21" s="676">
        <v>0</v>
      </c>
      <c r="AB21" s="676">
        <v>0</v>
      </c>
      <c r="AC21" s="381">
        <v>22688.398000000001</v>
      </c>
      <c r="AD21" s="263">
        <v>0</v>
      </c>
      <c r="AE21" s="263">
        <v>157255.65640000001</v>
      </c>
      <c r="AF21" s="263">
        <v>0</v>
      </c>
      <c r="AG21" s="315">
        <f t="shared" si="2"/>
        <v>179944.05440000002</v>
      </c>
      <c r="AH21" s="263"/>
      <c r="AI21" s="315">
        <f t="shared" si="3"/>
        <v>179944.05440000002</v>
      </c>
      <c r="AJ21" s="676">
        <v>0</v>
      </c>
      <c r="AK21" s="676">
        <v>0</v>
      </c>
      <c r="AL21" s="676">
        <v>0</v>
      </c>
      <c r="AM21" s="676">
        <v>0</v>
      </c>
      <c r="AN21" s="676">
        <v>0</v>
      </c>
      <c r="AO21" s="676">
        <v>0</v>
      </c>
      <c r="AP21" s="676">
        <v>0</v>
      </c>
      <c r="AQ21" s="676">
        <v>0</v>
      </c>
      <c r="AR21" s="676">
        <v>0</v>
      </c>
    </row>
    <row r="22" spans="2:44" s="12" customFormat="1">
      <c r="B22" s="947" t="s">
        <v>252</v>
      </c>
      <c r="C22" s="260"/>
      <c r="D22" s="259" t="s">
        <v>1606</v>
      </c>
      <c r="E22" s="459" t="s">
        <v>15</v>
      </c>
      <c r="F22" s="260" t="s">
        <v>16</v>
      </c>
      <c r="G22" s="260" t="s">
        <v>29</v>
      </c>
      <c r="H22" s="261" t="s">
        <v>23</v>
      </c>
      <c r="I22" s="262"/>
      <c r="J22" s="672">
        <v>245647.22639999999</v>
      </c>
      <c r="K22" s="262"/>
      <c r="L22" s="810">
        <v>53619.563355731188</v>
      </c>
      <c r="M22" s="798">
        <v>19326.810000000001</v>
      </c>
      <c r="N22" s="263">
        <v>0</v>
      </c>
      <c r="O22" s="263">
        <v>122175.81600000001</v>
      </c>
      <c r="P22" s="263">
        <v>0</v>
      </c>
      <c r="Q22" s="313">
        <f t="shared" si="0"/>
        <v>141502.62600000002</v>
      </c>
      <c r="R22" s="263"/>
      <c r="S22" s="315">
        <f t="shared" si="1"/>
        <v>141502.62600000002</v>
      </c>
      <c r="T22" s="676">
        <v>0</v>
      </c>
      <c r="U22" s="676">
        <v>0</v>
      </c>
      <c r="V22" s="676">
        <v>0</v>
      </c>
      <c r="W22" s="676">
        <v>0</v>
      </c>
      <c r="X22" s="676">
        <v>0</v>
      </c>
      <c r="Y22" s="676">
        <v>0</v>
      </c>
      <c r="Z22" s="676">
        <v>0</v>
      </c>
      <c r="AA22" s="676">
        <v>0</v>
      </c>
      <c r="AB22" s="676">
        <v>0</v>
      </c>
      <c r="AC22" s="381">
        <v>14528.71</v>
      </c>
      <c r="AD22" s="263">
        <v>0</v>
      </c>
      <c r="AE22" s="263">
        <v>105079.77</v>
      </c>
      <c r="AF22" s="263">
        <v>0</v>
      </c>
      <c r="AG22" s="315">
        <f t="shared" si="2"/>
        <v>119608.48000000001</v>
      </c>
      <c r="AH22" s="263"/>
      <c r="AI22" s="315">
        <f t="shared" si="3"/>
        <v>119608.48000000001</v>
      </c>
      <c r="AJ22" s="676">
        <v>0</v>
      </c>
      <c r="AK22" s="676">
        <v>0</v>
      </c>
      <c r="AL22" s="676">
        <v>0</v>
      </c>
      <c r="AM22" s="676">
        <v>0</v>
      </c>
      <c r="AN22" s="676">
        <v>0</v>
      </c>
      <c r="AO22" s="676">
        <v>0</v>
      </c>
      <c r="AP22" s="676">
        <v>0</v>
      </c>
      <c r="AQ22" s="676">
        <v>0</v>
      </c>
      <c r="AR22" s="676">
        <v>0</v>
      </c>
    </row>
    <row r="23" spans="2:44" s="12" customFormat="1">
      <c r="B23" s="947" t="s">
        <v>253</v>
      </c>
      <c r="C23" s="260"/>
      <c r="D23" s="259" t="s">
        <v>1607</v>
      </c>
      <c r="E23" s="459" t="s">
        <v>15</v>
      </c>
      <c r="F23" s="260" t="s">
        <v>16</v>
      </c>
      <c r="G23" s="260" t="s">
        <v>28</v>
      </c>
      <c r="H23" s="261" t="s">
        <v>28</v>
      </c>
      <c r="I23" s="262"/>
      <c r="J23" s="672">
        <v>510522.44510000001</v>
      </c>
      <c r="K23" s="262"/>
      <c r="L23" s="810">
        <v>161208.107299834</v>
      </c>
      <c r="M23" s="798">
        <v>97676.17</v>
      </c>
      <c r="N23" s="263">
        <v>0</v>
      </c>
      <c r="O23" s="263">
        <v>616821.93999999994</v>
      </c>
      <c r="P23" s="263">
        <v>0</v>
      </c>
      <c r="Q23" s="313">
        <f t="shared" si="0"/>
        <v>714498.11</v>
      </c>
      <c r="R23" s="263"/>
      <c r="S23" s="315">
        <f t="shared" si="1"/>
        <v>714498.11</v>
      </c>
      <c r="T23" s="676">
        <v>0</v>
      </c>
      <c r="U23" s="676">
        <v>0</v>
      </c>
      <c r="V23" s="676">
        <v>0</v>
      </c>
      <c r="W23" s="676">
        <v>0</v>
      </c>
      <c r="X23" s="676">
        <v>0</v>
      </c>
      <c r="Y23" s="676">
        <v>0</v>
      </c>
      <c r="Z23" s="676">
        <v>0</v>
      </c>
      <c r="AA23" s="676">
        <v>0</v>
      </c>
      <c r="AB23" s="676">
        <v>0</v>
      </c>
      <c r="AC23" s="381">
        <v>106442.552</v>
      </c>
      <c r="AD23" s="263">
        <v>0</v>
      </c>
      <c r="AE23" s="263">
        <v>700274.30160000001</v>
      </c>
      <c r="AF23" s="263">
        <v>0</v>
      </c>
      <c r="AG23" s="315">
        <f t="shared" si="2"/>
        <v>806716.85360000003</v>
      </c>
      <c r="AH23" s="263"/>
      <c r="AI23" s="315">
        <f t="shared" si="3"/>
        <v>806716.85360000003</v>
      </c>
      <c r="AJ23" s="676">
        <v>0</v>
      </c>
      <c r="AK23" s="676">
        <v>0</v>
      </c>
      <c r="AL23" s="676">
        <v>0</v>
      </c>
      <c r="AM23" s="676">
        <v>0</v>
      </c>
      <c r="AN23" s="676">
        <v>0</v>
      </c>
      <c r="AO23" s="676">
        <v>0</v>
      </c>
      <c r="AP23" s="676">
        <v>0</v>
      </c>
      <c r="AQ23" s="676">
        <v>0</v>
      </c>
      <c r="AR23" s="676">
        <v>0</v>
      </c>
    </row>
    <row r="24" spans="2:44" s="12" customFormat="1">
      <c r="B24" s="947" t="s">
        <v>254</v>
      </c>
      <c r="C24" s="260"/>
      <c r="D24" s="259" t="s">
        <v>1608</v>
      </c>
      <c r="E24" s="459" t="s">
        <v>15</v>
      </c>
      <c r="F24" s="260" t="s">
        <v>16</v>
      </c>
      <c r="G24" s="260" t="s">
        <v>28</v>
      </c>
      <c r="H24" s="261" t="s">
        <v>28</v>
      </c>
      <c r="I24" s="262"/>
      <c r="J24" s="672">
        <v>267955.60249999998</v>
      </c>
      <c r="K24" s="262"/>
      <c r="L24" s="810">
        <v>136989.08180725839</v>
      </c>
      <c r="M24" s="798">
        <v>50483.91</v>
      </c>
      <c r="N24" s="263">
        <v>0</v>
      </c>
      <c r="O24" s="263">
        <v>313092.74</v>
      </c>
      <c r="P24" s="263">
        <v>0</v>
      </c>
      <c r="Q24" s="313">
        <f t="shared" si="0"/>
        <v>363576.65</v>
      </c>
      <c r="R24" s="263"/>
      <c r="S24" s="315">
        <f t="shared" si="1"/>
        <v>363576.65</v>
      </c>
      <c r="T24" s="676">
        <v>0</v>
      </c>
      <c r="U24" s="676">
        <v>0</v>
      </c>
      <c r="V24" s="676">
        <v>0</v>
      </c>
      <c r="W24" s="676">
        <v>0</v>
      </c>
      <c r="X24" s="676">
        <v>0</v>
      </c>
      <c r="Y24" s="676">
        <v>0</v>
      </c>
      <c r="Z24" s="676">
        <v>0</v>
      </c>
      <c r="AA24" s="676">
        <v>0</v>
      </c>
      <c r="AB24" s="676">
        <v>0</v>
      </c>
      <c r="AC24" s="381">
        <v>59255.353999999999</v>
      </c>
      <c r="AD24" s="263">
        <v>0</v>
      </c>
      <c r="AE24" s="263">
        <v>384018.20520000003</v>
      </c>
      <c r="AF24" s="263">
        <v>0</v>
      </c>
      <c r="AG24" s="315">
        <f t="shared" si="2"/>
        <v>443273.55920000002</v>
      </c>
      <c r="AH24" s="263"/>
      <c r="AI24" s="315">
        <f t="shared" si="3"/>
        <v>443273.55920000002</v>
      </c>
      <c r="AJ24" s="676">
        <v>0</v>
      </c>
      <c r="AK24" s="676">
        <v>0</v>
      </c>
      <c r="AL24" s="676">
        <v>0</v>
      </c>
      <c r="AM24" s="676">
        <v>0</v>
      </c>
      <c r="AN24" s="676">
        <v>0</v>
      </c>
      <c r="AO24" s="676">
        <v>0</v>
      </c>
      <c r="AP24" s="676">
        <v>0</v>
      </c>
      <c r="AQ24" s="676">
        <v>0</v>
      </c>
      <c r="AR24" s="676">
        <v>0</v>
      </c>
    </row>
    <row r="25" spans="2:44" s="12" customFormat="1">
      <c r="B25" s="947" t="s">
        <v>255</v>
      </c>
      <c r="C25" s="260"/>
      <c r="D25" s="259" t="s">
        <v>1609</v>
      </c>
      <c r="E25" s="459" t="s">
        <v>15</v>
      </c>
      <c r="F25" s="260" t="s">
        <v>16</v>
      </c>
      <c r="G25" s="260" t="s">
        <v>28</v>
      </c>
      <c r="H25" s="261" t="s">
        <v>28</v>
      </c>
      <c r="I25" s="265"/>
      <c r="J25" s="672">
        <v>218322.92099999997</v>
      </c>
      <c r="K25" s="265"/>
      <c r="L25" s="810">
        <v>47662.652286472112</v>
      </c>
      <c r="M25" s="798">
        <v>36188.42</v>
      </c>
      <c r="N25" s="263">
        <v>0</v>
      </c>
      <c r="O25" s="263">
        <v>231676.43</v>
      </c>
      <c r="P25" s="263">
        <v>0</v>
      </c>
      <c r="Q25" s="313">
        <f t="shared" si="0"/>
        <v>267864.84999999998</v>
      </c>
      <c r="R25" s="263"/>
      <c r="S25" s="315">
        <f t="shared" si="1"/>
        <v>267864.84999999998</v>
      </c>
      <c r="T25" s="676">
        <v>0</v>
      </c>
      <c r="U25" s="676">
        <v>0</v>
      </c>
      <c r="V25" s="676">
        <v>0</v>
      </c>
      <c r="W25" s="676">
        <v>0</v>
      </c>
      <c r="X25" s="676">
        <v>0</v>
      </c>
      <c r="Y25" s="676">
        <v>0</v>
      </c>
      <c r="Z25" s="676">
        <v>0</v>
      </c>
      <c r="AA25" s="676">
        <v>0</v>
      </c>
      <c r="AB25" s="676">
        <v>0</v>
      </c>
      <c r="AC25" s="381">
        <v>46638.22</v>
      </c>
      <c r="AD25" s="263">
        <v>0</v>
      </c>
      <c r="AE25" s="263">
        <v>295094.18599999999</v>
      </c>
      <c r="AF25" s="263">
        <v>0</v>
      </c>
      <c r="AG25" s="315">
        <f t="shared" si="2"/>
        <v>341732.40599999996</v>
      </c>
      <c r="AH25" s="263"/>
      <c r="AI25" s="315">
        <f t="shared" si="3"/>
        <v>341732.40599999996</v>
      </c>
      <c r="AJ25" s="676">
        <v>0</v>
      </c>
      <c r="AK25" s="676">
        <v>0</v>
      </c>
      <c r="AL25" s="676">
        <v>0</v>
      </c>
      <c r="AM25" s="676">
        <v>0</v>
      </c>
      <c r="AN25" s="676">
        <v>0</v>
      </c>
      <c r="AO25" s="676">
        <v>0</v>
      </c>
      <c r="AP25" s="676">
        <v>0</v>
      </c>
      <c r="AQ25" s="676">
        <v>0</v>
      </c>
      <c r="AR25" s="676">
        <v>0</v>
      </c>
    </row>
    <row r="26" spans="2:44" s="12" customFormat="1">
      <c r="B26" s="947" t="s">
        <v>256</v>
      </c>
      <c r="C26" s="260"/>
      <c r="D26" s="259" t="s">
        <v>1610</v>
      </c>
      <c r="E26" s="459" t="s">
        <v>15</v>
      </c>
      <c r="F26" s="260" t="s">
        <v>16</v>
      </c>
      <c r="G26" s="260" t="s">
        <v>32</v>
      </c>
      <c r="H26" s="261" t="s">
        <v>23</v>
      </c>
      <c r="I26" s="265"/>
      <c r="J26" s="672">
        <v>4101177.4512999998</v>
      </c>
      <c r="K26" s="265"/>
      <c r="L26" s="810">
        <v>1592622.061692171</v>
      </c>
      <c r="M26" s="798">
        <v>908907.12</v>
      </c>
      <c r="N26" s="263">
        <v>382660.46</v>
      </c>
      <c r="O26" s="263">
        <v>2785884.4</v>
      </c>
      <c r="P26" s="263">
        <v>0</v>
      </c>
      <c r="Q26" s="313">
        <f t="shared" si="0"/>
        <v>4077451.98</v>
      </c>
      <c r="R26" s="263"/>
      <c r="S26" s="315">
        <f t="shared" si="1"/>
        <v>4077451.98</v>
      </c>
      <c r="T26" s="676">
        <v>0</v>
      </c>
      <c r="U26" s="676">
        <v>0</v>
      </c>
      <c r="V26" s="676">
        <v>0</v>
      </c>
      <c r="W26" s="676">
        <v>0</v>
      </c>
      <c r="X26" s="676">
        <v>0</v>
      </c>
      <c r="Y26" s="676">
        <v>0</v>
      </c>
      <c r="Z26" s="676">
        <v>0</v>
      </c>
      <c r="AA26" s="676">
        <v>0</v>
      </c>
      <c r="AB26" s="676">
        <v>0</v>
      </c>
      <c r="AC26" s="381">
        <v>551721.32490000001</v>
      </c>
      <c r="AD26" s="263">
        <v>385846.81400000001</v>
      </c>
      <c r="AE26" s="263">
        <v>2617483.2699000002</v>
      </c>
      <c r="AF26" s="263">
        <v>0</v>
      </c>
      <c r="AG26" s="315">
        <f t="shared" si="2"/>
        <v>3555051.4088000003</v>
      </c>
      <c r="AH26" s="263"/>
      <c r="AI26" s="315">
        <f t="shared" si="3"/>
        <v>3555051.4088000003</v>
      </c>
      <c r="AJ26" s="676">
        <v>0</v>
      </c>
      <c r="AK26" s="676">
        <v>0</v>
      </c>
      <c r="AL26" s="676">
        <v>0</v>
      </c>
      <c r="AM26" s="676">
        <v>0</v>
      </c>
      <c r="AN26" s="676">
        <v>0</v>
      </c>
      <c r="AO26" s="676">
        <v>0</v>
      </c>
      <c r="AP26" s="676">
        <v>0</v>
      </c>
      <c r="AQ26" s="676">
        <v>0</v>
      </c>
      <c r="AR26" s="676">
        <v>0</v>
      </c>
    </row>
    <row r="27" spans="2:44" s="12" customFormat="1">
      <c r="B27" s="947" t="s">
        <v>257</v>
      </c>
      <c r="C27" s="260"/>
      <c r="D27" s="259" t="s">
        <v>1611</v>
      </c>
      <c r="E27" s="459" t="s">
        <v>15</v>
      </c>
      <c r="F27" s="260" t="s">
        <v>16</v>
      </c>
      <c r="G27" s="260" t="s">
        <v>17</v>
      </c>
      <c r="H27" s="261" t="s">
        <v>18</v>
      </c>
      <c r="I27" s="265"/>
      <c r="J27" s="672">
        <v>3647758.2270999998</v>
      </c>
      <c r="K27" s="265"/>
      <c r="L27" s="810">
        <v>2042323.1086543826</v>
      </c>
      <c r="M27" s="798">
        <v>470349.50799999997</v>
      </c>
      <c r="N27" s="263">
        <v>39382.5</v>
      </c>
      <c r="O27" s="263">
        <v>3095216.2</v>
      </c>
      <c r="P27" s="263">
        <v>0</v>
      </c>
      <c r="Q27" s="313">
        <f t="shared" si="0"/>
        <v>3604948.2080000001</v>
      </c>
      <c r="R27" s="263"/>
      <c r="S27" s="315">
        <f t="shared" si="1"/>
        <v>3604948.2080000001</v>
      </c>
      <c r="T27" s="676">
        <v>42998021.25</v>
      </c>
      <c r="U27" s="676">
        <v>7242.8</v>
      </c>
      <c r="V27" s="676">
        <v>1067.5260000000001</v>
      </c>
      <c r="W27" s="676">
        <v>10910.563559553189</v>
      </c>
      <c r="X27" s="676">
        <v>6245.0294400000002</v>
      </c>
      <c r="Y27" s="676">
        <v>42998021.25</v>
      </c>
      <c r="Z27" s="676">
        <v>1067.5260000000001</v>
      </c>
      <c r="AA27" s="676">
        <v>10910.563559553189</v>
      </c>
      <c r="AB27" s="676">
        <v>6245.0294400000002</v>
      </c>
      <c r="AC27" s="381">
        <v>0</v>
      </c>
      <c r="AD27" s="263">
        <v>0</v>
      </c>
      <c r="AE27" s="263">
        <v>0</v>
      </c>
      <c r="AF27" s="263">
        <v>0</v>
      </c>
      <c r="AG27" s="315">
        <f t="shared" si="2"/>
        <v>0</v>
      </c>
      <c r="AH27" s="263"/>
      <c r="AI27" s="315">
        <f t="shared" si="3"/>
        <v>0</v>
      </c>
      <c r="AJ27" s="676">
        <v>0</v>
      </c>
      <c r="AK27" s="676">
        <v>0</v>
      </c>
      <c r="AL27" s="676">
        <v>0</v>
      </c>
      <c r="AM27" s="676">
        <v>0</v>
      </c>
      <c r="AN27" s="676">
        <v>0</v>
      </c>
      <c r="AO27" s="676">
        <v>0</v>
      </c>
      <c r="AP27" s="676">
        <v>0</v>
      </c>
      <c r="AQ27" s="676">
        <v>0</v>
      </c>
      <c r="AR27" s="676">
        <v>0</v>
      </c>
    </row>
    <row r="28" spans="2:44" s="12" customFormat="1">
      <c r="B28" s="947" t="s">
        <v>258</v>
      </c>
      <c r="C28" s="260"/>
      <c r="D28" s="259" t="s">
        <v>1612</v>
      </c>
      <c r="E28" s="459" t="s">
        <v>15</v>
      </c>
      <c r="F28" s="260" t="s">
        <v>16</v>
      </c>
      <c r="G28" s="260" t="s">
        <v>34</v>
      </c>
      <c r="H28" s="261" t="s">
        <v>23</v>
      </c>
      <c r="I28" s="266"/>
      <c r="J28" s="672">
        <v>437136.92910000001</v>
      </c>
      <c r="K28" s="266"/>
      <c r="L28" s="810">
        <v>158552.84296037303</v>
      </c>
      <c r="M28" s="798">
        <v>69011.12</v>
      </c>
      <c r="N28" s="263">
        <v>20000</v>
      </c>
      <c r="O28" s="263">
        <v>196975.25</v>
      </c>
      <c r="P28" s="263">
        <v>0</v>
      </c>
      <c r="Q28" s="313">
        <f t="shared" si="0"/>
        <v>285986.37</v>
      </c>
      <c r="R28" s="263"/>
      <c r="S28" s="315">
        <f t="shared" si="1"/>
        <v>285986.37</v>
      </c>
      <c r="T28" s="676">
        <v>0</v>
      </c>
      <c r="U28" s="676">
        <v>0</v>
      </c>
      <c r="V28" s="676">
        <v>0</v>
      </c>
      <c r="W28" s="676">
        <v>0</v>
      </c>
      <c r="X28" s="676">
        <v>0</v>
      </c>
      <c r="Y28" s="676">
        <v>0</v>
      </c>
      <c r="Z28" s="676">
        <v>0</v>
      </c>
      <c r="AA28" s="676">
        <v>0</v>
      </c>
      <c r="AB28" s="676">
        <v>0</v>
      </c>
      <c r="AC28" s="381">
        <v>71285.699200000003</v>
      </c>
      <c r="AD28" s="263">
        <v>20000</v>
      </c>
      <c r="AE28" s="263">
        <v>274191.288</v>
      </c>
      <c r="AF28" s="263">
        <v>0</v>
      </c>
      <c r="AG28" s="315">
        <f t="shared" si="2"/>
        <v>365476.98719999997</v>
      </c>
      <c r="AH28" s="263"/>
      <c r="AI28" s="315">
        <f t="shared" si="3"/>
        <v>365476.98719999997</v>
      </c>
      <c r="AJ28" s="676">
        <v>0</v>
      </c>
      <c r="AK28" s="676">
        <v>0</v>
      </c>
      <c r="AL28" s="676">
        <v>0</v>
      </c>
      <c r="AM28" s="676">
        <v>0</v>
      </c>
      <c r="AN28" s="676">
        <v>0</v>
      </c>
      <c r="AO28" s="676">
        <v>0</v>
      </c>
      <c r="AP28" s="676">
        <v>0</v>
      </c>
      <c r="AQ28" s="676">
        <v>0</v>
      </c>
      <c r="AR28" s="676">
        <v>0</v>
      </c>
    </row>
    <row r="29" spans="2:44" s="12" customFormat="1">
      <c r="B29" s="947" t="s">
        <v>259</v>
      </c>
      <c r="C29" s="260"/>
      <c r="D29" s="259" t="s">
        <v>1613</v>
      </c>
      <c r="E29" s="459" t="s">
        <v>15</v>
      </c>
      <c r="F29" s="260" t="s">
        <v>16</v>
      </c>
      <c r="G29" s="260" t="s">
        <v>30</v>
      </c>
      <c r="H29" s="261" t="s">
        <v>23</v>
      </c>
      <c r="I29" s="262"/>
      <c r="J29" s="672">
        <v>146799.598</v>
      </c>
      <c r="K29" s="262"/>
      <c r="L29" s="810">
        <v>98416.26028425766</v>
      </c>
      <c r="M29" s="798">
        <v>34514.949999999997</v>
      </c>
      <c r="N29" s="263">
        <v>0</v>
      </c>
      <c r="O29" s="263">
        <v>69068.39</v>
      </c>
      <c r="P29" s="263">
        <v>0</v>
      </c>
      <c r="Q29" s="313">
        <f t="shared" si="0"/>
        <v>103583.34</v>
      </c>
      <c r="R29" s="263"/>
      <c r="S29" s="315">
        <f t="shared" si="1"/>
        <v>103583.34</v>
      </c>
      <c r="T29" s="676">
        <v>0</v>
      </c>
      <c r="U29" s="676">
        <v>0</v>
      </c>
      <c r="V29" s="676">
        <v>0</v>
      </c>
      <c r="W29" s="676">
        <v>0</v>
      </c>
      <c r="X29" s="676">
        <v>0</v>
      </c>
      <c r="Y29" s="676">
        <v>0</v>
      </c>
      <c r="Z29" s="676">
        <v>0</v>
      </c>
      <c r="AA29" s="676">
        <v>0</v>
      </c>
      <c r="AB29" s="676">
        <v>0</v>
      </c>
      <c r="AC29" s="381">
        <v>0</v>
      </c>
      <c r="AD29" s="263">
        <v>0</v>
      </c>
      <c r="AE29" s="263">
        <v>0</v>
      </c>
      <c r="AF29" s="263">
        <v>0</v>
      </c>
      <c r="AG29" s="315">
        <f t="shared" si="2"/>
        <v>0</v>
      </c>
      <c r="AH29" s="263"/>
      <c r="AI29" s="315">
        <f t="shared" si="3"/>
        <v>0</v>
      </c>
      <c r="AJ29" s="676">
        <v>0</v>
      </c>
      <c r="AK29" s="676">
        <v>0</v>
      </c>
      <c r="AL29" s="676">
        <v>0</v>
      </c>
      <c r="AM29" s="676">
        <v>0</v>
      </c>
      <c r="AN29" s="676">
        <v>0</v>
      </c>
      <c r="AO29" s="676">
        <v>0</v>
      </c>
      <c r="AP29" s="676">
        <v>0</v>
      </c>
      <c r="AQ29" s="676">
        <v>0</v>
      </c>
      <c r="AR29" s="676">
        <v>0</v>
      </c>
    </row>
    <row r="30" spans="2:44" s="12" customFormat="1">
      <c r="B30" s="947" t="s">
        <v>260</v>
      </c>
      <c r="C30" s="260"/>
      <c r="D30" s="259" t="s">
        <v>1614</v>
      </c>
      <c r="E30" s="459" t="s">
        <v>15</v>
      </c>
      <c r="F30" s="260" t="s">
        <v>16</v>
      </c>
      <c r="G30" s="260" t="s">
        <v>30</v>
      </c>
      <c r="H30" s="261" t="s">
        <v>23</v>
      </c>
      <c r="I30" s="262"/>
      <c r="J30" s="672">
        <v>242877.41959999999</v>
      </c>
      <c r="K30" s="262"/>
      <c r="L30" s="810">
        <v>95406.874750607865</v>
      </c>
      <c r="M30" s="798">
        <v>49999.98</v>
      </c>
      <c r="N30" s="263">
        <v>0</v>
      </c>
      <c r="O30" s="263">
        <v>204175.69</v>
      </c>
      <c r="P30" s="263">
        <v>0</v>
      </c>
      <c r="Q30" s="313">
        <f t="shared" si="0"/>
        <v>254175.67</v>
      </c>
      <c r="R30" s="263"/>
      <c r="S30" s="315">
        <f t="shared" si="1"/>
        <v>254175.67</v>
      </c>
      <c r="T30" s="676">
        <v>0</v>
      </c>
      <c r="U30" s="676">
        <v>0</v>
      </c>
      <c r="V30" s="676">
        <v>0</v>
      </c>
      <c r="W30" s="676">
        <v>0</v>
      </c>
      <c r="X30" s="676">
        <v>0</v>
      </c>
      <c r="Y30" s="676">
        <v>0</v>
      </c>
      <c r="Z30" s="676">
        <v>0</v>
      </c>
      <c r="AA30" s="676">
        <v>0</v>
      </c>
      <c r="AB30" s="676">
        <v>0</v>
      </c>
      <c r="AC30" s="381">
        <v>0</v>
      </c>
      <c r="AD30" s="263">
        <v>0</v>
      </c>
      <c r="AE30" s="263">
        <v>0</v>
      </c>
      <c r="AF30" s="263">
        <v>0</v>
      </c>
      <c r="AG30" s="315">
        <f t="shared" si="2"/>
        <v>0</v>
      </c>
      <c r="AH30" s="263"/>
      <c r="AI30" s="315">
        <f t="shared" si="3"/>
        <v>0</v>
      </c>
      <c r="AJ30" s="676">
        <v>0</v>
      </c>
      <c r="AK30" s="676">
        <v>0</v>
      </c>
      <c r="AL30" s="676">
        <v>0</v>
      </c>
      <c r="AM30" s="676">
        <v>0</v>
      </c>
      <c r="AN30" s="676">
        <v>0</v>
      </c>
      <c r="AO30" s="676">
        <v>0</v>
      </c>
      <c r="AP30" s="676">
        <v>0</v>
      </c>
      <c r="AQ30" s="676">
        <v>0</v>
      </c>
      <c r="AR30" s="676">
        <v>0</v>
      </c>
    </row>
    <row r="31" spans="2:44" s="12" customFormat="1">
      <c r="B31" s="947" t="s">
        <v>261</v>
      </c>
      <c r="C31" s="260"/>
      <c r="D31" s="259" t="s">
        <v>1615</v>
      </c>
      <c r="E31" s="459" t="s">
        <v>15</v>
      </c>
      <c r="F31" s="260" t="s">
        <v>16</v>
      </c>
      <c r="G31" s="260" t="s">
        <v>22</v>
      </c>
      <c r="H31" s="261" t="s">
        <v>23</v>
      </c>
      <c r="I31" s="262"/>
      <c r="J31" s="672">
        <v>4163990.6986000002</v>
      </c>
      <c r="K31" s="262"/>
      <c r="L31" s="810">
        <v>1017977.4311404214</v>
      </c>
      <c r="M31" s="798">
        <v>446571.95</v>
      </c>
      <c r="N31" s="263">
        <v>0</v>
      </c>
      <c r="O31" s="263">
        <v>2208432.4</v>
      </c>
      <c r="P31" s="263">
        <v>0</v>
      </c>
      <c r="Q31" s="313">
        <f t="shared" si="0"/>
        <v>2655004.35</v>
      </c>
      <c r="R31" s="263"/>
      <c r="S31" s="315">
        <f t="shared" si="1"/>
        <v>2655004.35</v>
      </c>
      <c r="T31" s="676">
        <v>0</v>
      </c>
      <c r="U31" s="676">
        <v>0</v>
      </c>
      <c r="V31" s="676">
        <v>0</v>
      </c>
      <c r="W31" s="676">
        <v>0</v>
      </c>
      <c r="X31" s="676">
        <v>0</v>
      </c>
      <c r="Y31" s="676">
        <v>0</v>
      </c>
      <c r="Z31" s="676">
        <v>0</v>
      </c>
      <c r="AA31" s="676">
        <v>0</v>
      </c>
      <c r="AB31" s="676">
        <v>0</v>
      </c>
      <c r="AC31" s="381">
        <v>341767.18</v>
      </c>
      <c r="AD31" s="263">
        <v>0</v>
      </c>
      <c r="AE31" s="263">
        <v>1824481.86</v>
      </c>
      <c r="AF31" s="263">
        <v>0</v>
      </c>
      <c r="AG31" s="315">
        <f t="shared" si="2"/>
        <v>2166249.04</v>
      </c>
      <c r="AH31" s="263"/>
      <c r="AI31" s="315">
        <f t="shared" si="3"/>
        <v>2166249.04</v>
      </c>
      <c r="AJ31" s="676">
        <v>0</v>
      </c>
      <c r="AK31" s="676">
        <v>0</v>
      </c>
      <c r="AL31" s="676">
        <v>0</v>
      </c>
      <c r="AM31" s="676">
        <v>0</v>
      </c>
      <c r="AN31" s="676">
        <v>0</v>
      </c>
      <c r="AO31" s="676">
        <v>0</v>
      </c>
      <c r="AP31" s="676">
        <v>0</v>
      </c>
      <c r="AQ31" s="676">
        <v>0</v>
      </c>
      <c r="AR31" s="676">
        <v>0</v>
      </c>
    </row>
    <row r="32" spans="2:44" s="12" customFormat="1">
      <c r="B32" s="947" t="s">
        <v>262</v>
      </c>
      <c r="C32" s="895"/>
      <c r="D32" s="259" t="s">
        <v>1616</v>
      </c>
      <c r="E32" s="459" t="s">
        <v>20</v>
      </c>
      <c r="F32" s="260" t="s">
        <v>16</v>
      </c>
      <c r="G32" s="260" t="s">
        <v>22</v>
      </c>
      <c r="H32" s="261" t="s">
        <v>18</v>
      </c>
      <c r="I32" s="896"/>
      <c r="J32" s="672">
        <v>897608.26935000008</v>
      </c>
      <c r="K32" s="262"/>
      <c r="L32" s="810">
        <v>329111.68247617118</v>
      </c>
      <c r="M32" s="798">
        <v>75409.88</v>
      </c>
      <c r="N32" s="263">
        <v>0</v>
      </c>
      <c r="O32" s="263">
        <v>374740.29</v>
      </c>
      <c r="P32" s="263">
        <v>23650</v>
      </c>
      <c r="Q32" s="313">
        <f t="shared" si="0"/>
        <v>473800.17</v>
      </c>
      <c r="R32" s="263"/>
      <c r="S32" s="315">
        <f t="shared" si="1"/>
        <v>473800.17</v>
      </c>
      <c r="T32" s="677">
        <v>406363.5</v>
      </c>
      <c r="U32" s="677">
        <v>0</v>
      </c>
      <c r="V32" s="677">
        <v>50.527999999999999</v>
      </c>
      <c r="W32" s="676">
        <v>94.618855794149994</v>
      </c>
      <c r="X32" s="676">
        <v>295.58762999999999</v>
      </c>
      <c r="Y32" s="676">
        <v>1219090.5</v>
      </c>
      <c r="Z32" s="676">
        <v>151.583</v>
      </c>
      <c r="AA32" s="676">
        <v>291.68601357329999</v>
      </c>
      <c r="AB32" s="676">
        <v>886.76288999999997</v>
      </c>
      <c r="AC32" s="382">
        <v>60405.885000000002</v>
      </c>
      <c r="AD32" s="264">
        <v>0</v>
      </c>
      <c r="AE32" s="264">
        <v>341413.31699999998</v>
      </c>
      <c r="AF32" s="264">
        <v>23650</v>
      </c>
      <c r="AG32" s="315">
        <f t="shared" si="2"/>
        <v>425469.20199999999</v>
      </c>
      <c r="AH32" s="263"/>
      <c r="AI32" s="315">
        <f t="shared" si="3"/>
        <v>425469.20199999999</v>
      </c>
      <c r="AJ32" s="677">
        <v>406363.5</v>
      </c>
      <c r="AK32" s="677">
        <v>0</v>
      </c>
      <c r="AL32" s="677">
        <v>50.527999999999999</v>
      </c>
      <c r="AM32" s="676">
        <v>96.314285588849998</v>
      </c>
      <c r="AN32" s="676">
        <v>295.58762999999999</v>
      </c>
      <c r="AO32" s="676">
        <v>1219090.5</v>
      </c>
      <c r="AP32" s="676">
        <v>151.583</v>
      </c>
      <c r="AQ32" s="676">
        <v>298.41640904205002</v>
      </c>
      <c r="AR32" s="676">
        <v>886.76288999999997</v>
      </c>
    </row>
    <row r="33" spans="2:44" s="12" customFormat="1">
      <c r="B33" s="946" t="s">
        <v>263</v>
      </c>
      <c r="C33" s="897"/>
      <c r="D33" s="259" t="s">
        <v>1617</v>
      </c>
      <c r="E33" s="459" t="s">
        <v>20</v>
      </c>
      <c r="F33" s="260" t="s">
        <v>16</v>
      </c>
      <c r="G33" s="260" t="s">
        <v>27</v>
      </c>
      <c r="H33" s="261" t="s">
        <v>18</v>
      </c>
      <c r="I33" s="898"/>
      <c r="J33" s="672">
        <v>831799.85620000004</v>
      </c>
      <c r="K33" s="259"/>
      <c r="L33" s="810">
        <v>134542.25523062688</v>
      </c>
      <c r="M33" s="798">
        <v>145851.88</v>
      </c>
      <c r="N33" s="263">
        <v>16000</v>
      </c>
      <c r="O33" s="263">
        <v>113959.5</v>
      </c>
      <c r="P33" s="263">
        <v>602468.74</v>
      </c>
      <c r="Q33" s="314">
        <f t="shared" si="0"/>
        <v>878280.12</v>
      </c>
      <c r="R33" s="264"/>
      <c r="S33" s="315">
        <f t="shared" si="1"/>
        <v>878280.12</v>
      </c>
      <c r="T33" s="676">
        <v>1915183.908234</v>
      </c>
      <c r="U33" s="676">
        <v>260.60850000000005</v>
      </c>
      <c r="V33" s="676">
        <v>30.727</v>
      </c>
      <c r="W33" s="676">
        <v>448.77372218326207</v>
      </c>
      <c r="X33" s="676">
        <v>179.75210525999998</v>
      </c>
      <c r="Y33" s="677">
        <v>28031328.297509998</v>
      </c>
      <c r="Z33" s="677">
        <v>426.50299999999999</v>
      </c>
      <c r="AA33" s="676">
        <v>7723.8337668857157</v>
      </c>
      <c r="AB33" s="676">
        <v>2495.0438019000003</v>
      </c>
      <c r="AC33" s="381">
        <v>0</v>
      </c>
      <c r="AD33" s="263">
        <v>0</v>
      </c>
      <c r="AE33" s="263">
        <v>0</v>
      </c>
      <c r="AF33" s="263">
        <v>0</v>
      </c>
      <c r="AG33" s="315">
        <f t="shared" si="2"/>
        <v>0</v>
      </c>
      <c r="AH33" s="264"/>
      <c r="AI33" s="315">
        <f t="shared" si="3"/>
        <v>0</v>
      </c>
      <c r="AJ33" s="676">
        <v>0</v>
      </c>
      <c r="AK33" s="676">
        <v>0</v>
      </c>
      <c r="AL33" s="676">
        <v>0</v>
      </c>
      <c r="AM33" s="676">
        <v>0</v>
      </c>
      <c r="AN33" s="676">
        <v>0</v>
      </c>
      <c r="AO33" s="677">
        <v>0</v>
      </c>
      <c r="AP33" s="677">
        <v>0</v>
      </c>
      <c r="AQ33" s="676">
        <v>0</v>
      </c>
      <c r="AR33" s="676">
        <v>0</v>
      </c>
    </row>
    <row r="34" spans="2:44" s="12" customFormat="1">
      <c r="B34" s="947" t="s">
        <v>264</v>
      </c>
      <c r="C34" s="261"/>
      <c r="D34" s="259" t="s">
        <v>1618</v>
      </c>
      <c r="E34" s="459" t="s">
        <v>20</v>
      </c>
      <c r="F34" s="260" t="s">
        <v>21</v>
      </c>
      <c r="G34" s="260" t="s">
        <v>17</v>
      </c>
      <c r="H34" s="261" t="s">
        <v>18</v>
      </c>
      <c r="I34" s="259"/>
      <c r="J34" s="672">
        <v>1793414.6305</v>
      </c>
      <c r="K34" s="259"/>
      <c r="L34" s="810">
        <v>0</v>
      </c>
      <c r="M34" s="798">
        <v>37500</v>
      </c>
      <c r="N34" s="263">
        <v>22500</v>
      </c>
      <c r="O34" s="263">
        <v>127500</v>
      </c>
      <c r="P34" s="263">
        <v>187500</v>
      </c>
      <c r="Q34" s="314">
        <f t="shared" si="0"/>
        <v>375000</v>
      </c>
      <c r="R34" s="264"/>
      <c r="S34" s="315">
        <f t="shared" si="1"/>
        <v>375000</v>
      </c>
      <c r="T34" s="676">
        <v>525000</v>
      </c>
      <c r="U34" s="676">
        <v>270.5</v>
      </c>
      <c r="V34" s="676">
        <v>74.141999999999996</v>
      </c>
      <c r="W34" s="676">
        <v>132.9966225</v>
      </c>
      <c r="X34" s="676">
        <v>433.73216250000002</v>
      </c>
      <c r="Y34" s="677">
        <v>5250000</v>
      </c>
      <c r="Z34" s="677">
        <v>741.423</v>
      </c>
      <c r="AA34" s="676">
        <v>1530.6105674999999</v>
      </c>
      <c r="AB34" s="676">
        <v>4337.3216249999996</v>
      </c>
      <c r="AC34" s="381">
        <v>150000</v>
      </c>
      <c r="AD34" s="263">
        <v>90000</v>
      </c>
      <c r="AE34" s="263">
        <v>510000</v>
      </c>
      <c r="AF34" s="263">
        <v>750000</v>
      </c>
      <c r="AG34" s="315">
        <f t="shared" si="2"/>
        <v>1500000</v>
      </c>
      <c r="AH34" s="264"/>
      <c r="AI34" s="315">
        <f t="shared" si="3"/>
        <v>1500000</v>
      </c>
      <c r="AJ34" s="676">
        <v>1365000</v>
      </c>
      <c r="AK34" s="676">
        <v>703.3</v>
      </c>
      <c r="AL34" s="676">
        <v>192.77</v>
      </c>
      <c r="AM34" s="676">
        <v>357.40982550000001</v>
      </c>
      <c r="AN34" s="676">
        <v>1127.7036224999999</v>
      </c>
      <c r="AO34" s="677">
        <v>13650000</v>
      </c>
      <c r="AP34" s="677">
        <v>1927.6990000000001</v>
      </c>
      <c r="AQ34" s="676">
        <v>4087.237791</v>
      </c>
      <c r="AR34" s="676">
        <v>11277.036225</v>
      </c>
    </row>
    <row r="35" spans="2:44" s="12" customFormat="1">
      <c r="B35" s="947" t="s">
        <v>264</v>
      </c>
      <c r="C35" s="260"/>
      <c r="D35" s="259" t="s">
        <v>1619</v>
      </c>
      <c r="E35" s="459" t="s">
        <v>20</v>
      </c>
      <c r="F35" s="260" t="s">
        <v>16</v>
      </c>
      <c r="G35" s="260" t="s">
        <v>17</v>
      </c>
      <c r="H35" s="261" t="s">
        <v>18</v>
      </c>
      <c r="I35" s="265"/>
      <c r="J35" s="672">
        <v>0</v>
      </c>
      <c r="K35" s="265"/>
      <c r="L35" s="810">
        <v>0</v>
      </c>
      <c r="M35" s="798">
        <v>127339.53</v>
      </c>
      <c r="N35" s="263">
        <v>0</v>
      </c>
      <c r="O35" s="263">
        <v>71090.81</v>
      </c>
      <c r="P35" s="263">
        <v>0</v>
      </c>
      <c r="Q35" s="313">
        <f t="shared" si="0"/>
        <v>198430.34</v>
      </c>
      <c r="R35" s="263"/>
      <c r="S35" s="315">
        <f t="shared" si="1"/>
        <v>198430.34</v>
      </c>
      <c r="T35" s="677">
        <v>0</v>
      </c>
      <c r="U35" s="677">
        <v>0</v>
      </c>
      <c r="V35" s="677">
        <v>0</v>
      </c>
      <c r="W35" s="676">
        <v>0</v>
      </c>
      <c r="X35" s="676">
        <v>0</v>
      </c>
      <c r="Y35" s="676">
        <v>0</v>
      </c>
      <c r="Z35" s="676">
        <v>0</v>
      </c>
      <c r="AA35" s="676">
        <v>0</v>
      </c>
      <c r="AB35" s="676">
        <v>0</v>
      </c>
      <c r="AC35" s="382">
        <v>234041.7365</v>
      </c>
      <c r="AD35" s="264">
        <v>0</v>
      </c>
      <c r="AE35" s="264">
        <v>123724.27469999999</v>
      </c>
      <c r="AF35" s="264">
        <v>0</v>
      </c>
      <c r="AG35" s="315">
        <f t="shared" si="2"/>
        <v>357766.01120000001</v>
      </c>
      <c r="AH35" s="263"/>
      <c r="AI35" s="315">
        <f t="shared" si="3"/>
        <v>357766.01120000001</v>
      </c>
      <c r="AJ35" s="677">
        <v>0</v>
      </c>
      <c r="AK35" s="677">
        <v>0</v>
      </c>
      <c r="AL35" s="677">
        <v>0</v>
      </c>
      <c r="AM35" s="676">
        <v>0</v>
      </c>
      <c r="AN35" s="676">
        <v>0</v>
      </c>
      <c r="AO35" s="676">
        <v>0</v>
      </c>
      <c r="AP35" s="676">
        <v>0</v>
      </c>
      <c r="AQ35" s="676">
        <v>0</v>
      </c>
      <c r="AR35" s="676">
        <v>0</v>
      </c>
    </row>
    <row r="36" spans="2:44" s="12" customFormat="1">
      <c r="B36" s="947" t="s">
        <v>265</v>
      </c>
      <c r="C36" s="260"/>
      <c r="D36" s="259" t="s">
        <v>1620</v>
      </c>
      <c r="E36" s="459" t="s">
        <v>20</v>
      </c>
      <c r="F36" s="260" t="s">
        <v>21</v>
      </c>
      <c r="G36" s="260" t="s">
        <v>17</v>
      </c>
      <c r="H36" s="261" t="s">
        <v>18</v>
      </c>
      <c r="I36" s="265"/>
      <c r="J36" s="672">
        <v>5345437.8768999996</v>
      </c>
      <c r="K36" s="265"/>
      <c r="L36" s="810">
        <v>171865.08898624388</v>
      </c>
      <c r="M36" s="798">
        <v>132000</v>
      </c>
      <c r="N36" s="263">
        <v>132000</v>
      </c>
      <c r="O36" s="263">
        <v>44000</v>
      </c>
      <c r="P36" s="263">
        <v>4092000.0266999993</v>
      </c>
      <c r="Q36" s="313">
        <f t="shared" si="0"/>
        <v>4400000.0266999993</v>
      </c>
      <c r="R36" s="263"/>
      <c r="S36" s="315">
        <f t="shared" si="1"/>
        <v>4400000.0266999993</v>
      </c>
      <c r="T36" s="676">
        <v>3077991.9343599994</v>
      </c>
      <c r="U36" s="676">
        <v>1551.4921549999999</v>
      </c>
      <c r="V36" s="676">
        <v>439.678</v>
      </c>
      <c r="W36" s="676">
        <v>829.47192113778794</v>
      </c>
      <c r="X36" s="676">
        <v>2572.1140120260397</v>
      </c>
      <c r="Y36" s="676">
        <v>42745796.790799998</v>
      </c>
      <c r="Z36" s="676">
        <v>2453.5889999999999</v>
      </c>
      <c r="AA36" s="676">
        <v>13579.550301881938</v>
      </c>
      <c r="AB36" s="676">
        <v>14353.494590408012</v>
      </c>
      <c r="AC36" s="381">
        <v>132000</v>
      </c>
      <c r="AD36" s="263">
        <v>132000</v>
      </c>
      <c r="AE36" s="263">
        <v>44000</v>
      </c>
      <c r="AF36" s="263">
        <v>4091999.8555999994</v>
      </c>
      <c r="AG36" s="315">
        <f t="shared" si="2"/>
        <v>4399999.8555999994</v>
      </c>
      <c r="AH36" s="263"/>
      <c r="AI36" s="315">
        <f t="shared" si="3"/>
        <v>4399999.8555999994</v>
      </c>
      <c r="AJ36" s="676">
        <v>3035173.1946299993</v>
      </c>
      <c r="AK36" s="676">
        <v>1542.7823100000001</v>
      </c>
      <c r="AL36" s="676">
        <v>445.51600000000002</v>
      </c>
      <c r="AM36" s="676">
        <v>829.59103167441106</v>
      </c>
      <c r="AN36" s="676">
        <v>2606.2677722867174</v>
      </c>
      <c r="AO36" s="676">
        <v>42353429.607149996</v>
      </c>
      <c r="AP36" s="676">
        <v>2673.7150000000001</v>
      </c>
      <c r="AQ36" s="676">
        <v>13825.454505466521</v>
      </c>
      <c r="AR36" s="676">
        <v>15641.230774066173</v>
      </c>
    </row>
    <row r="37" spans="2:44" s="12" customFormat="1">
      <c r="B37" s="946" t="s">
        <v>265</v>
      </c>
      <c r="C37" s="261"/>
      <c r="D37" s="259" t="s">
        <v>1621</v>
      </c>
      <c r="E37" s="459" t="s">
        <v>20</v>
      </c>
      <c r="F37" s="260" t="s">
        <v>16</v>
      </c>
      <c r="G37" s="260" t="s">
        <v>17</v>
      </c>
      <c r="H37" s="261" t="s">
        <v>18</v>
      </c>
      <c r="I37" s="267"/>
      <c r="J37" s="672">
        <v>0</v>
      </c>
      <c r="K37" s="267"/>
      <c r="L37" s="810">
        <v>1861920.8699999987</v>
      </c>
      <c r="M37" s="798">
        <v>211822.24</v>
      </c>
      <c r="N37" s="263">
        <v>0</v>
      </c>
      <c r="O37" s="263">
        <v>153752.1</v>
      </c>
      <c r="P37" s="263">
        <v>0</v>
      </c>
      <c r="Q37" s="314">
        <f t="shared" si="0"/>
        <v>365574.33999999997</v>
      </c>
      <c r="R37" s="264"/>
      <c r="S37" s="315">
        <f t="shared" si="1"/>
        <v>365574.33999999997</v>
      </c>
      <c r="T37" s="676">
        <v>0</v>
      </c>
      <c r="U37" s="676">
        <v>0</v>
      </c>
      <c r="V37" s="676">
        <v>0</v>
      </c>
      <c r="W37" s="676">
        <v>0</v>
      </c>
      <c r="X37" s="676">
        <v>0</v>
      </c>
      <c r="Y37" s="677">
        <v>0</v>
      </c>
      <c r="Z37" s="677">
        <v>0</v>
      </c>
      <c r="AA37" s="676">
        <v>0</v>
      </c>
      <c r="AB37" s="676">
        <v>0</v>
      </c>
      <c r="AC37" s="381">
        <v>253876.19769999999</v>
      </c>
      <c r="AD37" s="263">
        <v>0</v>
      </c>
      <c r="AE37" s="263">
        <v>165030.8015</v>
      </c>
      <c r="AF37" s="263">
        <v>0</v>
      </c>
      <c r="AG37" s="315">
        <f t="shared" si="2"/>
        <v>418906.99919999996</v>
      </c>
      <c r="AH37" s="264"/>
      <c r="AI37" s="315">
        <f t="shared" si="3"/>
        <v>418906.99919999996</v>
      </c>
      <c r="AJ37" s="676">
        <v>0</v>
      </c>
      <c r="AK37" s="676">
        <v>0</v>
      </c>
      <c r="AL37" s="676">
        <v>0</v>
      </c>
      <c r="AM37" s="676">
        <v>0</v>
      </c>
      <c r="AN37" s="676">
        <v>0</v>
      </c>
      <c r="AO37" s="677">
        <v>0</v>
      </c>
      <c r="AP37" s="677">
        <v>0</v>
      </c>
      <c r="AQ37" s="676">
        <v>0</v>
      </c>
      <c r="AR37" s="676">
        <v>0</v>
      </c>
    </row>
    <row r="38" spans="2:44" s="12" customFormat="1">
      <c r="B38" s="947" t="s">
        <v>266</v>
      </c>
      <c r="C38" s="260"/>
      <c r="D38" s="259" t="s">
        <v>1622</v>
      </c>
      <c r="E38" s="459" t="s">
        <v>20</v>
      </c>
      <c r="F38" s="260" t="s">
        <v>21</v>
      </c>
      <c r="G38" s="260" t="s">
        <v>22</v>
      </c>
      <c r="H38" s="261" t="s">
        <v>18</v>
      </c>
      <c r="I38" s="262"/>
      <c r="J38" s="672">
        <v>10714191.2535</v>
      </c>
      <c r="K38" s="262"/>
      <c r="L38" s="810">
        <v>129604.32676520997</v>
      </c>
      <c r="M38" s="798">
        <v>582253.39630000002</v>
      </c>
      <c r="N38" s="263">
        <v>484190.04719999997</v>
      </c>
      <c r="O38" s="263">
        <v>3084315.7829999998</v>
      </c>
      <c r="P38" s="263">
        <v>3428346.0000000005</v>
      </c>
      <c r="Q38" s="313">
        <f t="shared" si="0"/>
        <v>7579105.2265000008</v>
      </c>
      <c r="R38" s="263"/>
      <c r="S38" s="315">
        <f t="shared" si="1"/>
        <v>7579105.2265000008</v>
      </c>
      <c r="T38" s="677">
        <v>13472141.368221</v>
      </c>
      <c r="U38" s="677">
        <v>2340.5945691599995</v>
      </c>
      <c r="V38" s="677">
        <v>-24.527000000000001</v>
      </c>
      <c r="W38" s="676">
        <v>3077.4406741993566</v>
      </c>
      <c r="X38" s="676">
        <v>-143.48163043451248</v>
      </c>
      <c r="Y38" s="676">
        <v>70621885.944968045</v>
      </c>
      <c r="Z38" s="676">
        <v>-117.44199999999999</v>
      </c>
      <c r="AA38" s="676">
        <v>16879.73189633638</v>
      </c>
      <c r="AB38" s="676">
        <v>-687.03728094307803</v>
      </c>
      <c r="AC38" s="382">
        <v>825408.19799999997</v>
      </c>
      <c r="AD38" s="264">
        <v>581556.1483</v>
      </c>
      <c r="AE38" s="264">
        <v>4852025.7869999995</v>
      </c>
      <c r="AF38" s="264">
        <v>5838332.3624999998</v>
      </c>
      <c r="AG38" s="315">
        <f t="shared" si="2"/>
        <v>12097322.4958</v>
      </c>
      <c r="AH38" s="263"/>
      <c r="AI38" s="315">
        <f t="shared" si="3"/>
        <v>12097322.4958</v>
      </c>
      <c r="AJ38" s="677">
        <v>20430873.860305209</v>
      </c>
      <c r="AK38" s="677">
        <v>3537.6849442687508</v>
      </c>
      <c r="AL38" s="677">
        <v>-36.976999999999997</v>
      </c>
      <c r="AM38" s="676">
        <v>4804.8130776094658</v>
      </c>
      <c r="AN38" s="676">
        <v>-216.31738416985115</v>
      </c>
      <c r="AO38" s="676">
        <v>107046791.51555838</v>
      </c>
      <c r="AP38" s="676">
        <v>-177.09899999999999</v>
      </c>
      <c r="AQ38" s="676">
        <v>26333.674033641011</v>
      </c>
      <c r="AR38" s="676">
        <v>-1036.0306140050295</v>
      </c>
    </row>
    <row r="39" spans="2:44" s="12" customFormat="1">
      <c r="B39" s="947" t="s">
        <v>266</v>
      </c>
      <c r="C39" s="260"/>
      <c r="D39" s="259" t="s">
        <v>1623</v>
      </c>
      <c r="E39" s="459" t="s">
        <v>20</v>
      </c>
      <c r="F39" s="260" t="s">
        <v>16</v>
      </c>
      <c r="G39" s="260" t="s">
        <v>22</v>
      </c>
      <c r="H39" s="261" t="s">
        <v>18</v>
      </c>
      <c r="I39" s="262"/>
      <c r="J39" s="672">
        <v>0</v>
      </c>
      <c r="K39" s="262"/>
      <c r="L39" s="810">
        <v>244672.37000000002</v>
      </c>
      <c r="M39" s="798">
        <v>339805.136</v>
      </c>
      <c r="N39" s="263">
        <v>0</v>
      </c>
      <c r="O39" s="263">
        <v>353196.16</v>
      </c>
      <c r="P39" s="263">
        <v>0</v>
      </c>
      <c r="Q39" s="313">
        <f t="shared" ref="Q39:Q70" si="4">SUM(M39:P39)</f>
        <v>693001.29599999997</v>
      </c>
      <c r="R39" s="263"/>
      <c r="S39" s="315">
        <f t="shared" ref="S39:S70" si="5">Q39+R39</f>
        <v>693001.29599999997</v>
      </c>
      <c r="T39" s="677">
        <v>0</v>
      </c>
      <c r="U39" s="677">
        <v>0</v>
      </c>
      <c r="V39" s="677">
        <v>0</v>
      </c>
      <c r="W39" s="676">
        <v>0</v>
      </c>
      <c r="X39" s="676">
        <v>0</v>
      </c>
      <c r="Y39" s="676">
        <v>0</v>
      </c>
      <c r="Z39" s="676">
        <v>0</v>
      </c>
      <c r="AA39" s="676">
        <v>0</v>
      </c>
      <c r="AB39" s="676">
        <v>0</v>
      </c>
      <c r="AC39" s="382">
        <v>356710.27710000001</v>
      </c>
      <c r="AD39" s="264">
        <v>0</v>
      </c>
      <c r="AE39" s="264">
        <v>369448.09149999998</v>
      </c>
      <c r="AF39" s="264">
        <v>0</v>
      </c>
      <c r="AG39" s="315">
        <f t="shared" ref="AG39:AG70" si="6">SUM(AC39:AF39)</f>
        <v>726158.36859999993</v>
      </c>
      <c r="AH39" s="263"/>
      <c r="AI39" s="315">
        <f t="shared" ref="AI39:AI70" si="7">AG39+AH39</f>
        <v>726158.36859999993</v>
      </c>
      <c r="AJ39" s="677">
        <v>0</v>
      </c>
      <c r="AK39" s="677">
        <v>0</v>
      </c>
      <c r="AL39" s="677">
        <v>0</v>
      </c>
      <c r="AM39" s="676">
        <v>0</v>
      </c>
      <c r="AN39" s="676">
        <v>0</v>
      </c>
      <c r="AO39" s="676">
        <v>0</v>
      </c>
      <c r="AP39" s="676">
        <v>0</v>
      </c>
      <c r="AQ39" s="676">
        <v>0</v>
      </c>
      <c r="AR39" s="676">
        <v>0</v>
      </c>
    </row>
    <row r="40" spans="2:44" s="12" customFormat="1">
      <c r="B40" s="947" t="s">
        <v>267</v>
      </c>
      <c r="C40" s="261"/>
      <c r="D40" s="259" t="s">
        <v>1624</v>
      </c>
      <c r="E40" s="459" t="s">
        <v>20</v>
      </c>
      <c r="F40" s="260" t="s">
        <v>21</v>
      </c>
      <c r="G40" s="260" t="s">
        <v>22</v>
      </c>
      <c r="H40" s="261" t="s">
        <v>18</v>
      </c>
      <c r="I40" s="259"/>
      <c r="J40" s="672">
        <v>16212470.831800001</v>
      </c>
      <c r="K40" s="259"/>
      <c r="L40" s="810">
        <v>246296.17454783607</v>
      </c>
      <c r="M40" s="798">
        <v>253320.88</v>
      </c>
      <c r="N40" s="263">
        <v>126660.44</v>
      </c>
      <c r="O40" s="263">
        <v>3842033.36</v>
      </c>
      <c r="P40" s="263">
        <v>9590680.3180696648</v>
      </c>
      <c r="Q40" s="314">
        <f t="shared" si="4"/>
        <v>13812694.998069664</v>
      </c>
      <c r="R40" s="264"/>
      <c r="S40" s="315">
        <f t="shared" si="5"/>
        <v>13812694.998069664</v>
      </c>
      <c r="T40" s="677">
        <v>19663281.398266844</v>
      </c>
      <c r="U40" s="677">
        <v>2234.1566018305143</v>
      </c>
      <c r="V40" s="677">
        <v>742.11300000000006</v>
      </c>
      <c r="W40" s="676">
        <v>4664.9488841915199</v>
      </c>
      <c r="X40" s="676">
        <v>4341.3604080118475</v>
      </c>
      <c r="Y40" s="677">
        <v>261475473.42526275</v>
      </c>
      <c r="Z40" s="677">
        <v>10335.880999999999</v>
      </c>
      <c r="AA40" s="676">
        <v>74299.81234281238</v>
      </c>
      <c r="AB40" s="676">
        <v>60464.904020068272</v>
      </c>
      <c r="AC40" s="382">
        <v>253346.22</v>
      </c>
      <c r="AD40" s="264">
        <v>126673.11</v>
      </c>
      <c r="AE40" s="264">
        <v>3842417.74</v>
      </c>
      <c r="AF40" s="264">
        <v>9590257.9233057387</v>
      </c>
      <c r="AG40" s="315">
        <f t="shared" si="6"/>
        <v>13812694.993305739</v>
      </c>
      <c r="AH40" s="264"/>
      <c r="AI40" s="315">
        <f t="shared" si="7"/>
        <v>13812694.993305739</v>
      </c>
      <c r="AJ40" s="677">
        <v>19662628.804846305</v>
      </c>
      <c r="AK40" s="677">
        <v>2234.027217261239</v>
      </c>
      <c r="AL40" s="677">
        <v>742.17499999999995</v>
      </c>
      <c r="AM40" s="676">
        <v>4802.1680370698414</v>
      </c>
      <c r="AN40" s="676">
        <v>4341.7257984675534</v>
      </c>
      <c r="AO40" s="677">
        <v>261467245.11419761</v>
      </c>
      <c r="AP40" s="677">
        <v>10337.219999999999</v>
      </c>
      <c r="AQ40" s="676">
        <v>76022.577240876897</v>
      </c>
      <c r="AR40" s="676">
        <v>60472.736557178338</v>
      </c>
    </row>
    <row r="41" spans="2:44" s="12" customFormat="1" ht="14.1" customHeight="1">
      <c r="B41" s="946" t="s">
        <v>267</v>
      </c>
      <c r="C41" s="261"/>
      <c r="D41" s="259" t="s">
        <v>1625</v>
      </c>
      <c r="E41" s="459" t="s">
        <v>20</v>
      </c>
      <c r="F41" s="260" t="s">
        <v>16</v>
      </c>
      <c r="G41" s="260" t="s">
        <v>22</v>
      </c>
      <c r="H41" s="261" t="s">
        <v>18</v>
      </c>
      <c r="I41" s="259"/>
      <c r="J41" s="672">
        <v>0</v>
      </c>
      <c r="K41" s="259"/>
      <c r="L41" s="810">
        <v>102949.13000000003</v>
      </c>
      <c r="M41" s="798">
        <v>337472.8272</v>
      </c>
      <c r="N41" s="263">
        <v>0</v>
      </c>
      <c r="O41" s="263">
        <v>352236.41</v>
      </c>
      <c r="P41" s="263">
        <v>0</v>
      </c>
      <c r="Q41" s="314">
        <f t="shared" si="4"/>
        <v>689709.23719999997</v>
      </c>
      <c r="R41" s="264"/>
      <c r="S41" s="315">
        <f t="shared" si="5"/>
        <v>689709.23719999997</v>
      </c>
      <c r="T41" s="676">
        <v>0</v>
      </c>
      <c r="U41" s="676">
        <v>0</v>
      </c>
      <c r="V41" s="676">
        <v>0</v>
      </c>
      <c r="W41" s="676">
        <v>0</v>
      </c>
      <c r="X41" s="676">
        <v>0</v>
      </c>
      <c r="Y41" s="677">
        <v>0</v>
      </c>
      <c r="Z41" s="677">
        <v>0</v>
      </c>
      <c r="AA41" s="676">
        <v>0</v>
      </c>
      <c r="AB41" s="676">
        <v>0</v>
      </c>
      <c r="AC41" s="381">
        <v>350151.93810000003</v>
      </c>
      <c r="AD41" s="263">
        <v>0</v>
      </c>
      <c r="AE41" s="263">
        <v>290470.8345</v>
      </c>
      <c r="AF41" s="263">
        <v>0</v>
      </c>
      <c r="AG41" s="315">
        <f t="shared" si="6"/>
        <v>640622.77260000003</v>
      </c>
      <c r="AH41" s="264"/>
      <c r="AI41" s="315">
        <f t="shared" si="7"/>
        <v>640622.77260000003</v>
      </c>
      <c r="AJ41" s="676">
        <v>0</v>
      </c>
      <c r="AK41" s="676">
        <v>0</v>
      </c>
      <c r="AL41" s="676">
        <v>0</v>
      </c>
      <c r="AM41" s="676">
        <v>0</v>
      </c>
      <c r="AN41" s="676">
        <v>0</v>
      </c>
      <c r="AO41" s="677">
        <v>0</v>
      </c>
      <c r="AP41" s="677">
        <v>0</v>
      </c>
      <c r="AQ41" s="676">
        <v>0</v>
      </c>
      <c r="AR41" s="676">
        <v>0</v>
      </c>
    </row>
    <row r="42" spans="2:44" s="12" customFormat="1" ht="14.1" customHeight="1">
      <c r="B42" s="947" t="s">
        <v>268</v>
      </c>
      <c r="C42" s="261"/>
      <c r="D42" s="259" t="s">
        <v>1626</v>
      </c>
      <c r="E42" s="459" t="s">
        <v>20</v>
      </c>
      <c r="F42" s="260" t="s">
        <v>21</v>
      </c>
      <c r="G42" s="260" t="s">
        <v>25</v>
      </c>
      <c r="H42" s="261" t="s">
        <v>18</v>
      </c>
      <c r="I42" s="259"/>
      <c r="J42" s="672">
        <v>0</v>
      </c>
      <c r="K42" s="259"/>
      <c r="L42" s="810">
        <v>0</v>
      </c>
      <c r="M42" s="798">
        <v>0</v>
      </c>
      <c r="N42" s="263">
        <v>0</v>
      </c>
      <c r="O42" s="263">
        <v>0</v>
      </c>
      <c r="P42" s="263">
        <v>0</v>
      </c>
      <c r="Q42" s="314">
        <f t="shared" si="4"/>
        <v>0</v>
      </c>
      <c r="R42" s="264"/>
      <c r="S42" s="315">
        <f t="shared" si="5"/>
        <v>0</v>
      </c>
      <c r="T42" s="677">
        <v>0</v>
      </c>
      <c r="U42" s="677">
        <v>0</v>
      </c>
      <c r="V42" s="677">
        <v>0</v>
      </c>
      <c r="W42" s="676">
        <v>0</v>
      </c>
      <c r="X42" s="676">
        <v>0</v>
      </c>
      <c r="Y42" s="677">
        <v>0</v>
      </c>
      <c r="Z42" s="677">
        <v>0</v>
      </c>
      <c r="AA42" s="676">
        <v>0</v>
      </c>
      <c r="AB42" s="676">
        <v>0</v>
      </c>
      <c r="AC42" s="382">
        <v>340870.21</v>
      </c>
      <c r="AD42" s="264">
        <v>0</v>
      </c>
      <c r="AE42" s="264">
        <v>11365.790000000037</v>
      </c>
      <c r="AF42" s="264">
        <v>2453998.96</v>
      </c>
      <c r="AG42" s="315">
        <f t="shared" si="6"/>
        <v>2806234.96</v>
      </c>
      <c r="AH42" s="264"/>
      <c r="AI42" s="315">
        <f t="shared" si="7"/>
        <v>2806234.96</v>
      </c>
      <c r="AJ42" s="677">
        <v>2548320</v>
      </c>
      <c r="AK42" s="677">
        <v>177.96192719999999</v>
      </c>
      <c r="AL42" s="677">
        <v>91.230999999999995</v>
      </c>
      <c r="AM42" s="676">
        <v>607.38875918400004</v>
      </c>
      <c r="AN42" s="676">
        <v>533.69965167012003</v>
      </c>
      <c r="AO42" s="677">
        <v>50966400</v>
      </c>
      <c r="AP42" s="677">
        <v>1824.614</v>
      </c>
      <c r="AQ42" s="676">
        <v>15008.730471408</v>
      </c>
      <c r="AR42" s="676">
        <v>10673.993033402399</v>
      </c>
    </row>
    <row r="43" spans="2:44" s="12" customFormat="1">
      <c r="B43" s="947" t="s">
        <v>268</v>
      </c>
      <c r="C43" s="260"/>
      <c r="D43" s="259" t="s">
        <v>1627</v>
      </c>
      <c r="E43" s="459" t="s">
        <v>20</v>
      </c>
      <c r="F43" s="260" t="s">
        <v>16</v>
      </c>
      <c r="G43" s="260" t="s">
        <v>25</v>
      </c>
      <c r="H43" s="261" t="s">
        <v>18</v>
      </c>
      <c r="I43" s="266"/>
      <c r="J43" s="672">
        <v>0</v>
      </c>
      <c r="K43" s="266"/>
      <c r="L43" s="810">
        <v>0</v>
      </c>
      <c r="M43" s="798">
        <v>0</v>
      </c>
      <c r="N43" s="263">
        <v>0</v>
      </c>
      <c r="O43" s="263">
        <v>0</v>
      </c>
      <c r="P43" s="263">
        <v>0</v>
      </c>
      <c r="Q43" s="313">
        <f t="shared" si="4"/>
        <v>0</v>
      </c>
      <c r="R43" s="263"/>
      <c r="S43" s="315">
        <f t="shared" si="5"/>
        <v>0</v>
      </c>
      <c r="T43" s="676">
        <v>0</v>
      </c>
      <c r="U43" s="676">
        <v>0</v>
      </c>
      <c r="V43" s="676">
        <v>0</v>
      </c>
      <c r="W43" s="676">
        <v>0</v>
      </c>
      <c r="X43" s="676">
        <v>0</v>
      </c>
      <c r="Y43" s="676">
        <v>0</v>
      </c>
      <c r="Z43" s="676">
        <v>0</v>
      </c>
      <c r="AA43" s="676">
        <v>0</v>
      </c>
      <c r="AB43" s="676">
        <v>0</v>
      </c>
      <c r="AC43" s="381">
        <v>209979.81479999999</v>
      </c>
      <c r="AD43" s="263">
        <v>0</v>
      </c>
      <c r="AE43" s="263">
        <v>126473.05</v>
      </c>
      <c r="AF43" s="263">
        <v>0</v>
      </c>
      <c r="AG43" s="315">
        <f t="shared" si="6"/>
        <v>336452.86479999998</v>
      </c>
      <c r="AH43" s="263"/>
      <c r="AI43" s="315">
        <f t="shared" si="7"/>
        <v>336452.86479999998</v>
      </c>
      <c r="AJ43" s="676">
        <v>0</v>
      </c>
      <c r="AK43" s="676">
        <v>0</v>
      </c>
      <c r="AL43" s="676">
        <v>0</v>
      </c>
      <c r="AM43" s="676">
        <v>0</v>
      </c>
      <c r="AN43" s="676">
        <v>0</v>
      </c>
      <c r="AO43" s="676">
        <v>0</v>
      </c>
      <c r="AP43" s="676">
        <v>0</v>
      </c>
      <c r="AQ43" s="676">
        <v>0</v>
      </c>
      <c r="AR43" s="676">
        <v>0</v>
      </c>
    </row>
    <row r="44" spans="2:44" s="12" customFormat="1">
      <c r="B44" s="946" t="s">
        <v>269</v>
      </c>
      <c r="C44" s="261"/>
      <c r="D44" s="259" t="s">
        <v>1628</v>
      </c>
      <c r="E44" s="459" t="s">
        <v>20</v>
      </c>
      <c r="F44" s="260" t="s">
        <v>21</v>
      </c>
      <c r="G44" s="260" t="s">
        <v>25</v>
      </c>
      <c r="H44" s="261" t="s">
        <v>18</v>
      </c>
      <c r="I44" s="268"/>
      <c r="J44" s="672">
        <v>0</v>
      </c>
      <c r="K44" s="268"/>
      <c r="L44" s="810">
        <v>0</v>
      </c>
      <c r="M44" s="798">
        <v>0</v>
      </c>
      <c r="N44" s="263">
        <v>0</v>
      </c>
      <c r="O44" s="263">
        <v>0</v>
      </c>
      <c r="P44" s="263">
        <v>0</v>
      </c>
      <c r="Q44" s="314">
        <f t="shared" si="4"/>
        <v>0</v>
      </c>
      <c r="R44" s="264"/>
      <c r="S44" s="315">
        <f t="shared" si="5"/>
        <v>0</v>
      </c>
      <c r="T44" s="676">
        <v>0</v>
      </c>
      <c r="U44" s="676">
        <v>0</v>
      </c>
      <c r="V44" s="676">
        <v>0</v>
      </c>
      <c r="W44" s="676">
        <v>0</v>
      </c>
      <c r="X44" s="676">
        <v>0</v>
      </c>
      <c r="Y44" s="677">
        <v>0</v>
      </c>
      <c r="Z44" s="677">
        <v>0</v>
      </c>
      <c r="AA44" s="676">
        <v>0</v>
      </c>
      <c r="AB44" s="676">
        <v>0</v>
      </c>
      <c r="AC44" s="381">
        <v>176658.66</v>
      </c>
      <c r="AD44" s="263">
        <v>0</v>
      </c>
      <c r="AE44" s="263">
        <v>5890.41</v>
      </c>
      <c r="AF44" s="263">
        <v>1271804.155</v>
      </c>
      <c r="AG44" s="315">
        <f t="shared" si="6"/>
        <v>1454353.2250000001</v>
      </c>
      <c r="AH44" s="264"/>
      <c r="AI44" s="315">
        <f t="shared" si="7"/>
        <v>1454353.2250000001</v>
      </c>
      <c r="AJ44" s="676">
        <v>2610550.0052211001</v>
      </c>
      <c r="AK44" s="676">
        <v>244.34747999999999</v>
      </c>
      <c r="AL44" s="676">
        <v>90.822999999999993</v>
      </c>
      <c r="AM44" s="676">
        <v>622.221200029442</v>
      </c>
      <c r="AN44" s="676">
        <v>531.31529974243495</v>
      </c>
      <c r="AO44" s="677">
        <v>39158250.078316502</v>
      </c>
      <c r="AP44" s="677">
        <v>1362.347</v>
      </c>
      <c r="AQ44" s="676">
        <v>10999.8886858398</v>
      </c>
      <c r="AR44" s="676">
        <v>7969.7294961365296</v>
      </c>
    </row>
    <row r="45" spans="2:44" s="12" customFormat="1">
      <c r="B45" s="947" t="s">
        <v>269</v>
      </c>
      <c r="C45" s="260"/>
      <c r="D45" s="259" t="s">
        <v>1629</v>
      </c>
      <c r="E45" s="459" t="s">
        <v>20</v>
      </c>
      <c r="F45" s="260" t="s">
        <v>16</v>
      </c>
      <c r="G45" s="260" t="s">
        <v>25</v>
      </c>
      <c r="H45" s="261" t="s">
        <v>18</v>
      </c>
      <c r="I45" s="266"/>
      <c r="J45" s="672">
        <v>0</v>
      </c>
      <c r="K45" s="266"/>
      <c r="L45" s="810">
        <v>0</v>
      </c>
      <c r="M45" s="798">
        <v>0</v>
      </c>
      <c r="N45" s="263">
        <v>0</v>
      </c>
      <c r="O45" s="263">
        <v>0</v>
      </c>
      <c r="P45" s="263">
        <v>0</v>
      </c>
      <c r="Q45" s="313">
        <f t="shared" si="4"/>
        <v>0</v>
      </c>
      <c r="R45" s="263"/>
      <c r="S45" s="315">
        <f t="shared" si="5"/>
        <v>0</v>
      </c>
      <c r="T45" s="677">
        <v>0</v>
      </c>
      <c r="U45" s="677">
        <v>0</v>
      </c>
      <c r="V45" s="677">
        <v>0</v>
      </c>
      <c r="W45" s="676">
        <v>0</v>
      </c>
      <c r="X45" s="676">
        <v>0</v>
      </c>
      <c r="Y45" s="676">
        <v>0</v>
      </c>
      <c r="Z45" s="676">
        <v>0</v>
      </c>
      <c r="AA45" s="676">
        <v>0</v>
      </c>
      <c r="AB45" s="676">
        <v>0</v>
      </c>
      <c r="AC45" s="382">
        <v>220819.08480000001</v>
      </c>
      <c r="AD45" s="264">
        <v>0</v>
      </c>
      <c r="AE45" s="264">
        <v>108580.728</v>
      </c>
      <c r="AF45" s="264">
        <v>0</v>
      </c>
      <c r="AG45" s="315">
        <f t="shared" si="6"/>
        <v>329399.81280000001</v>
      </c>
      <c r="AH45" s="263"/>
      <c r="AI45" s="315">
        <f t="shared" si="7"/>
        <v>329399.81280000001</v>
      </c>
      <c r="AJ45" s="677">
        <v>0</v>
      </c>
      <c r="AK45" s="677">
        <v>0</v>
      </c>
      <c r="AL45" s="677">
        <v>0</v>
      </c>
      <c r="AM45" s="676">
        <v>0</v>
      </c>
      <c r="AN45" s="676">
        <v>0</v>
      </c>
      <c r="AO45" s="676">
        <v>0</v>
      </c>
      <c r="AP45" s="676">
        <v>0</v>
      </c>
      <c r="AQ45" s="676">
        <v>0</v>
      </c>
      <c r="AR45" s="676">
        <v>0</v>
      </c>
    </row>
    <row r="46" spans="2:44" s="12" customFormat="1">
      <c r="B46" s="947" t="s">
        <v>270</v>
      </c>
      <c r="C46" s="895"/>
      <c r="D46" s="259" t="s">
        <v>1630</v>
      </c>
      <c r="E46" s="459" t="s">
        <v>20</v>
      </c>
      <c r="F46" s="260" t="s">
        <v>21</v>
      </c>
      <c r="G46" s="260" t="s">
        <v>27</v>
      </c>
      <c r="H46" s="261" t="s">
        <v>18</v>
      </c>
      <c r="I46" s="266"/>
      <c r="J46" s="672">
        <v>0</v>
      </c>
      <c r="K46" s="266"/>
      <c r="L46" s="810">
        <v>0</v>
      </c>
      <c r="M46" s="798">
        <v>97731.47</v>
      </c>
      <c r="N46" s="263">
        <v>24000</v>
      </c>
      <c r="O46" s="263">
        <v>136078.39000000001</v>
      </c>
      <c r="P46" s="263">
        <v>200000</v>
      </c>
      <c r="Q46" s="313">
        <f t="shared" si="4"/>
        <v>457809.86</v>
      </c>
      <c r="R46" s="263"/>
      <c r="S46" s="315">
        <f t="shared" si="5"/>
        <v>457809.86</v>
      </c>
      <c r="T46" s="676">
        <v>611055.25</v>
      </c>
      <c r="U46" s="676">
        <v>3.1151249999999999</v>
      </c>
      <c r="V46" s="676">
        <v>57.418999999999997</v>
      </c>
      <c r="W46" s="676">
        <v>142.82909292892501</v>
      </c>
      <c r="X46" s="676">
        <v>335.898590625</v>
      </c>
      <c r="Y46" s="676">
        <v>6110552.5</v>
      </c>
      <c r="Z46" s="676">
        <v>574.18600000000004</v>
      </c>
      <c r="AA46" s="676">
        <v>1592.7475284201</v>
      </c>
      <c r="AB46" s="676">
        <v>3358.98590625</v>
      </c>
      <c r="AC46" s="381">
        <v>382246.36</v>
      </c>
      <c r="AD46" s="263">
        <v>96000</v>
      </c>
      <c r="AE46" s="263">
        <v>551410.46</v>
      </c>
      <c r="AF46" s="263">
        <v>800000</v>
      </c>
      <c r="AG46" s="315">
        <f t="shared" si="6"/>
        <v>1829656.8199999998</v>
      </c>
      <c r="AH46" s="263"/>
      <c r="AI46" s="315">
        <f t="shared" si="7"/>
        <v>1829656.8199999998</v>
      </c>
      <c r="AJ46" s="676">
        <v>3760340</v>
      </c>
      <c r="AK46" s="676">
        <v>19.170000000000002</v>
      </c>
      <c r="AL46" s="676">
        <v>353.34500000000003</v>
      </c>
      <c r="AM46" s="676">
        <v>896.27215055800002</v>
      </c>
      <c r="AN46" s="676">
        <v>2067.0682499999998</v>
      </c>
      <c r="AO46" s="676">
        <v>37603400</v>
      </c>
      <c r="AP46" s="676">
        <v>3533.45</v>
      </c>
      <c r="AQ46" s="676">
        <v>10023.357741504</v>
      </c>
      <c r="AR46" s="676">
        <v>20670.682499999999</v>
      </c>
    </row>
    <row r="47" spans="2:44" s="12" customFormat="1">
      <c r="B47" s="947" t="s">
        <v>270</v>
      </c>
      <c r="C47" s="895"/>
      <c r="D47" s="259" t="s">
        <v>1631</v>
      </c>
      <c r="E47" s="459" t="s">
        <v>20</v>
      </c>
      <c r="F47" s="260" t="s">
        <v>16</v>
      </c>
      <c r="G47" s="260" t="s">
        <v>27</v>
      </c>
      <c r="H47" s="261" t="s">
        <v>18</v>
      </c>
      <c r="I47" s="266"/>
      <c r="J47" s="672">
        <v>0</v>
      </c>
      <c r="K47" s="266"/>
      <c r="L47" s="810">
        <v>0</v>
      </c>
      <c r="M47" s="798">
        <v>110135.23</v>
      </c>
      <c r="N47" s="263">
        <v>0</v>
      </c>
      <c r="O47" s="263">
        <v>79259.259999999995</v>
      </c>
      <c r="P47" s="263">
        <v>0</v>
      </c>
      <c r="Q47" s="314">
        <f t="shared" si="4"/>
        <v>189394.49</v>
      </c>
      <c r="R47" s="263"/>
      <c r="S47" s="315">
        <f t="shared" si="5"/>
        <v>189394.49</v>
      </c>
      <c r="T47" s="676">
        <v>0</v>
      </c>
      <c r="U47" s="676">
        <v>0</v>
      </c>
      <c r="V47" s="676">
        <v>0</v>
      </c>
      <c r="W47" s="676">
        <v>0</v>
      </c>
      <c r="X47" s="676">
        <v>0</v>
      </c>
      <c r="Y47" s="677">
        <v>0</v>
      </c>
      <c r="Z47" s="677">
        <v>0</v>
      </c>
      <c r="AA47" s="676">
        <v>0</v>
      </c>
      <c r="AB47" s="676">
        <v>0</v>
      </c>
      <c r="AC47" s="381">
        <v>229915.41339999999</v>
      </c>
      <c r="AD47" s="263">
        <v>0</v>
      </c>
      <c r="AE47" s="263">
        <v>114535.853</v>
      </c>
      <c r="AF47" s="263">
        <v>0</v>
      </c>
      <c r="AG47" s="315">
        <f t="shared" si="6"/>
        <v>344451.26639999996</v>
      </c>
      <c r="AH47" s="263"/>
      <c r="AI47" s="315">
        <f t="shared" si="7"/>
        <v>344451.26639999996</v>
      </c>
      <c r="AJ47" s="676">
        <v>0</v>
      </c>
      <c r="AK47" s="676">
        <v>0</v>
      </c>
      <c r="AL47" s="676">
        <v>0</v>
      </c>
      <c r="AM47" s="676">
        <v>0</v>
      </c>
      <c r="AN47" s="676">
        <v>0</v>
      </c>
      <c r="AO47" s="677">
        <v>0</v>
      </c>
      <c r="AP47" s="677">
        <v>0</v>
      </c>
      <c r="AQ47" s="676">
        <v>0</v>
      </c>
      <c r="AR47" s="676">
        <v>0</v>
      </c>
    </row>
    <row r="48" spans="2:44" s="12" customFormat="1">
      <c r="B48" s="947" t="s">
        <v>271</v>
      </c>
      <c r="C48" s="260"/>
      <c r="D48" s="259" t="s">
        <v>1632</v>
      </c>
      <c r="E48" s="459" t="s">
        <v>20</v>
      </c>
      <c r="F48" s="260" t="s">
        <v>21</v>
      </c>
      <c r="G48" s="260" t="s">
        <v>30</v>
      </c>
      <c r="H48" s="261" t="s">
        <v>18</v>
      </c>
      <c r="I48" s="262"/>
      <c r="J48" s="672">
        <v>0</v>
      </c>
      <c r="K48" s="262"/>
      <c r="L48" s="810">
        <v>0</v>
      </c>
      <c r="M48" s="798">
        <v>185445.45</v>
      </c>
      <c r="N48" s="263">
        <v>45540</v>
      </c>
      <c r="O48" s="263">
        <v>258208.74</v>
      </c>
      <c r="P48" s="263">
        <v>379500</v>
      </c>
      <c r="Q48" s="313">
        <f t="shared" si="4"/>
        <v>868694.19</v>
      </c>
      <c r="R48" s="263"/>
      <c r="S48" s="315">
        <f t="shared" si="5"/>
        <v>868694.19</v>
      </c>
      <c r="T48" s="676">
        <v>660000</v>
      </c>
      <c r="U48" s="676">
        <v>66</v>
      </c>
      <c r="V48" s="676">
        <v>3.3</v>
      </c>
      <c r="W48" s="676">
        <v>154.26952199999999</v>
      </c>
      <c r="X48" s="676">
        <v>19.305</v>
      </c>
      <c r="Y48" s="676">
        <v>13200000</v>
      </c>
      <c r="Z48" s="676">
        <v>66</v>
      </c>
      <c r="AA48" s="676">
        <v>3813.6007140000002</v>
      </c>
      <c r="AB48" s="676">
        <v>386.1</v>
      </c>
      <c r="AC48" s="381">
        <v>549479.14</v>
      </c>
      <c r="AD48" s="263">
        <v>138000</v>
      </c>
      <c r="AE48" s="263">
        <v>792652.54</v>
      </c>
      <c r="AF48" s="263">
        <v>1150000</v>
      </c>
      <c r="AG48" s="315">
        <f t="shared" si="6"/>
        <v>2630131.6800000002</v>
      </c>
      <c r="AH48" s="263"/>
      <c r="AI48" s="315">
        <f t="shared" si="7"/>
        <v>2630131.6800000002</v>
      </c>
      <c r="AJ48" s="676">
        <v>2000000</v>
      </c>
      <c r="AK48" s="676">
        <v>200</v>
      </c>
      <c r="AL48" s="676">
        <v>10</v>
      </c>
      <c r="AM48" s="676">
        <v>476.69740000000002</v>
      </c>
      <c r="AN48" s="676">
        <v>58.5</v>
      </c>
      <c r="AO48" s="676">
        <v>40000000</v>
      </c>
      <c r="AP48" s="676">
        <v>200</v>
      </c>
      <c r="AQ48" s="676">
        <v>11779.3138</v>
      </c>
      <c r="AR48" s="676">
        <v>1170</v>
      </c>
    </row>
    <row r="49" spans="2:44" s="12" customFormat="1">
      <c r="B49" s="947" t="s">
        <v>271</v>
      </c>
      <c r="C49" s="260"/>
      <c r="D49" s="259" t="s">
        <v>1633</v>
      </c>
      <c r="E49" s="459" t="s">
        <v>20</v>
      </c>
      <c r="F49" s="260" t="s">
        <v>16</v>
      </c>
      <c r="G49" s="260" t="s">
        <v>30</v>
      </c>
      <c r="H49" s="261" t="s">
        <v>18</v>
      </c>
      <c r="I49" s="262"/>
      <c r="J49" s="672">
        <v>0</v>
      </c>
      <c r="K49" s="262"/>
      <c r="L49" s="810">
        <v>0</v>
      </c>
      <c r="M49" s="798">
        <v>174616.88500000001</v>
      </c>
      <c r="N49" s="263">
        <v>656.375</v>
      </c>
      <c r="O49" s="263">
        <v>97170.36</v>
      </c>
      <c r="P49" s="263">
        <v>0</v>
      </c>
      <c r="Q49" s="313">
        <f t="shared" si="4"/>
        <v>272443.62</v>
      </c>
      <c r="R49" s="263"/>
      <c r="S49" s="315">
        <f t="shared" si="5"/>
        <v>272443.62</v>
      </c>
      <c r="T49" s="676">
        <v>0</v>
      </c>
      <c r="U49" s="676">
        <v>0</v>
      </c>
      <c r="V49" s="676">
        <v>0</v>
      </c>
      <c r="W49" s="676">
        <v>0</v>
      </c>
      <c r="X49" s="676">
        <v>0</v>
      </c>
      <c r="Y49" s="676">
        <v>0</v>
      </c>
      <c r="Z49" s="676">
        <v>0</v>
      </c>
      <c r="AA49" s="676">
        <v>0</v>
      </c>
      <c r="AB49" s="676">
        <v>0</v>
      </c>
      <c r="AC49" s="381">
        <v>348299.42060000001</v>
      </c>
      <c r="AD49" s="263">
        <v>1352.1324999999999</v>
      </c>
      <c r="AE49" s="263">
        <v>124584.56050000001</v>
      </c>
      <c r="AF49" s="263">
        <v>0</v>
      </c>
      <c r="AG49" s="315">
        <f t="shared" si="6"/>
        <v>474236.11360000004</v>
      </c>
      <c r="AH49" s="263"/>
      <c r="AI49" s="315">
        <f t="shared" si="7"/>
        <v>474236.11360000004</v>
      </c>
      <c r="AJ49" s="676">
        <v>0</v>
      </c>
      <c r="AK49" s="676">
        <v>0</v>
      </c>
      <c r="AL49" s="676">
        <v>0</v>
      </c>
      <c r="AM49" s="676">
        <v>0</v>
      </c>
      <c r="AN49" s="676">
        <v>0</v>
      </c>
      <c r="AO49" s="676">
        <v>0</v>
      </c>
      <c r="AP49" s="676">
        <v>0</v>
      </c>
      <c r="AQ49" s="676">
        <v>0</v>
      </c>
      <c r="AR49" s="676">
        <v>0</v>
      </c>
    </row>
    <row r="50" spans="2:44" s="12" customFormat="1">
      <c r="B50" s="947" t="s">
        <v>272</v>
      </c>
      <c r="C50" s="260"/>
      <c r="D50" s="259" t="s">
        <v>1634</v>
      </c>
      <c r="E50" s="459" t="s">
        <v>20</v>
      </c>
      <c r="F50" s="260" t="s">
        <v>21</v>
      </c>
      <c r="G50" s="260" t="s">
        <v>30</v>
      </c>
      <c r="H50" s="261" t="s">
        <v>18</v>
      </c>
      <c r="I50" s="262"/>
      <c r="J50" s="672">
        <v>764849.35620000004</v>
      </c>
      <c r="K50" s="262"/>
      <c r="L50" s="810">
        <v>0</v>
      </c>
      <c r="M50" s="798">
        <v>154556</v>
      </c>
      <c r="N50" s="263">
        <v>92733</v>
      </c>
      <c r="O50" s="263">
        <v>322711</v>
      </c>
      <c r="P50" s="263">
        <v>2293842.4759999998</v>
      </c>
      <c r="Q50" s="313">
        <f t="shared" si="4"/>
        <v>2863842.4759999998</v>
      </c>
      <c r="R50" s="263"/>
      <c r="S50" s="315">
        <f t="shared" si="5"/>
        <v>2863842.4759999998</v>
      </c>
      <c r="T50" s="676">
        <v>3350339.4734999998</v>
      </c>
      <c r="U50" s="676">
        <v>469.57056740999997</v>
      </c>
      <c r="V50" s="676">
        <v>24.495999999999999</v>
      </c>
      <c r="W50" s="676">
        <v>800.10122629011425</v>
      </c>
      <c r="X50" s="676">
        <v>143.30013750000001</v>
      </c>
      <c r="Y50" s="676">
        <v>41816188.467494994</v>
      </c>
      <c r="Z50" s="676">
        <v>269.45299999999997</v>
      </c>
      <c r="AA50" s="676">
        <v>12096.254007245521</v>
      </c>
      <c r="AB50" s="676">
        <v>1576.3015125000002</v>
      </c>
      <c r="AC50" s="381">
        <v>154556</v>
      </c>
      <c r="AD50" s="263">
        <v>92733</v>
      </c>
      <c r="AE50" s="263">
        <v>322711</v>
      </c>
      <c r="AF50" s="263">
        <v>920796.98080000002</v>
      </c>
      <c r="AG50" s="315">
        <f t="shared" si="6"/>
        <v>1490796.9808</v>
      </c>
      <c r="AH50" s="263"/>
      <c r="AI50" s="315">
        <f t="shared" si="7"/>
        <v>1490796.9808</v>
      </c>
      <c r="AJ50" s="676">
        <v>1475491.0788</v>
      </c>
      <c r="AK50" s="676">
        <v>222.45755392800001</v>
      </c>
      <c r="AL50" s="676">
        <v>14.696999999999999</v>
      </c>
      <c r="AM50" s="676">
        <v>358.62843229893349</v>
      </c>
      <c r="AN50" s="676">
        <v>85.980082499999995</v>
      </c>
      <c r="AO50" s="676">
        <v>16753005.273995999</v>
      </c>
      <c r="AP50" s="676">
        <v>161.672</v>
      </c>
      <c r="AQ50" s="676">
        <v>4711.2864446524854</v>
      </c>
      <c r="AR50" s="676">
        <v>945.78090750000001</v>
      </c>
    </row>
    <row r="51" spans="2:44" s="12" customFormat="1">
      <c r="B51" s="947" t="s">
        <v>272</v>
      </c>
      <c r="C51" s="260"/>
      <c r="D51" s="259" t="s">
        <v>1635</v>
      </c>
      <c r="E51" s="459" t="s">
        <v>20</v>
      </c>
      <c r="F51" s="260" t="s">
        <v>16</v>
      </c>
      <c r="G51" s="260" t="s">
        <v>30</v>
      </c>
      <c r="H51" s="261" t="s">
        <v>18</v>
      </c>
      <c r="I51" s="262"/>
      <c r="J51" s="672">
        <v>0</v>
      </c>
      <c r="K51" s="262"/>
      <c r="L51" s="810">
        <v>0</v>
      </c>
      <c r="M51" s="798">
        <v>352183.2</v>
      </c>
      <c r="N51" s="263">
        <v>1312.75</v>
      </c>
      <c r="O51" s="263">
        <v>216413.47</v>
      </c>
      <c r="P51" s="263">
        <v>0</v>
      </c>
      <c r="Q51" s="313">
        <f t="shared" si="4"/>
        <v>569909.42000000004</v>
      </c>
      <c r="R51" s="263"/>
      <c r="S51" s="315">
        <f t="shared" si="5"/>
        <v>569909.42000000004</v>
      </c>
      <c r="T51" s="676">
        <v>0</v>
      </c>
      <c r="U51" s="676">
        <v>0</v>
      </c>
      <c r="V51" s="676">
        <v>0</v>
      </c>
      <c r="W51" s="676">
        <v>0</v>
      </c>
      <c r="X51" s="676">
        <v>0</v>
      </c>
      <c r="Y51" s="676">
        <v>0</v>
      </c>
      <c r="Z51" s="676">
        <v>0</v>
      </c>
      <c r="AA51" s="676">
        <v>0</v>
      </c>
      <c r="AB51" s="676">
        <v>0</v>
      </c>
      <c r="AC51" s="381">
        <v>376259.51610000001</v>
      </c>
      <c r="AD51" s="263">
        <v>1352.1324999999999</v>
      </c>
      <c r="AE51" s="263">
        <v>262541.15700000001</v>
      </c>
      <c r="AF51" s="263">
        <v>0</v>
      </c>
      <c r="AG51" s="315">
        <f t="shared" si="6"/>
        <v>640152.80560000008</v>
      </c>
      <c r="AH51" s="263"/>
      <c r="AI51" s="315">
        <f t="shared" si="7"/>
        <v>640152.80560000008</v>
      </c>
      <c r="AJ51" s="676">
        <v>0</v>
      </c>
      <c r="AK51" s="676">
        <v>0</v>
      </c>
      <c r="AL51" s="676">
        <v>0</v>
      </c>
      <c r="AM51" s="676">
        <v>0</v>
      </c>
      <c r="AN51" s="676">
        <v>0</v>
      </c>
      <c r="AO51" s="676">
        <v>0</v>
      </c>
      <c r="AP51" s="676">
        <v>0</v>
      </c>
      <c r="AQ51" s="676">
        <v>0</v>
      </c>
      <c r="AR51" s="676">
        <v>0</v>
      </c>
    </row>
    <row r="52" spans="2:44" s="12" customFormat="1">
      <c r="B52" s="947" t="s">
        <v>273</v>
      </c>
      <c r="C52" s="260"/>
      <c r="D52" s="259" t="s">
        <v>1636</v>
      </c>
      <c r="E52" s="459" t="s">
        <v>20</v>
      </c>
      <c r="F52" s="260" t="s">
        <v>21</v>
      </c>
      <c r="G52" s="260" t="s">
        <v>30</v>
      </c>
      <c r="H52" s="261" t="s">
        <v>18</v>
      </c>
      <c r="I52" s="262"/>
      <c r="J52" s="672">
        <v>1235329.0959000001</v>
      </c>
      <c r="K52" s="262"/>
      <c r="L52" s="810">
        <v>0</v>
      </c>
      <c r="M52" s="798">
        <v>110000</v>
      </c>
      <c r="N52" s="263">
        <v>165000</v>
      </c>
      <c r="O52" s="263">
        <v>2475000</v>
      </c>
      <c r="P52" s="263">
        <v>2748701.0620999923</v>
      </c>
      <c r="Q52" s="313">
        <f t="shared" si="4"/>
        <v>5498701.0620999923</v>
      </c>
      <c r="R52" s="263"/>
      <c r="S52" s="315">
        <f t="shared" si="5"/>
        <v>5498701.0620999923</v>
      </c>
      <c r="T52" s="676">
        <v>7696411.0613888614</v>
      </c>
      <c r="U52" s="676">
        <v>674.01082831229871</v>
      </c>
      <c r="V52" s="676">
        <v>166.85599999999999</v>
      </c>
      <c r="W52" s="676">
        <v>1949.7337913009874</v>
      </c>
      <c r="X52" s="676">
        <v>976.1072554121863</v>
      </c>
      <c r="Y52" s="676">
        <v>107032531.27867401</v>
      </c>
      <c r="Z52" s="676">
        <v>2264.7820000000002</v>
      </c>
      <c r="AA52" s="676">
        <v>33311.81284918583</v>
      </c>
      <c r="AB52" s="676">
        <v>13248.976158608311</v>
      </c>
      <c r="AC52" s="381">
        <v>110000</v>
      </c>
      <c r="AD52" s="263">
        <v>165000</v>
      </c>
      <c r="AE52" s="263">
        <v>2475000</v>
      </c>
      <c r="AF52" s="263">
        <v>2748701.062099996</v>
      </c>
      <c r="AG52" s="315">
        <f t="shared" si="6"/>
        <v>5498701.062099996</v>
      </c>
      <c r="AH52" s="263"/>
      <c r="AI52" s="315">
        <f t="shared" si="7"/>
        <v>5498701.062099996</v>
      </c>
      <c r="AJ52" s="676">
        <v>7696411.0613888828</v>
      </c>
      <c r="AK52" s="676">
        <v>674.01082831229996</v>
      </c>
      <c r="AL52" s="676">
        <v>166.85599999999999</v>
      </c>
      <c r="AM52" s="676">
        <v>2034.3842711667207</v>
      </c>
      <c r="AN52" s="676">
        <v>976.10725541218619</v>
      </c>
      <c r="AO52" s="676">
        <v>107032531.27867402</v>
      </c>
      <c r="AP52" s="676">
        <v>2264.7820000000002</v>
      </c>
      <c r="AQ52" s="676">
        <v>34134.848372977358</v>
      </c>
      <c r="AR52" s="676">
        <v>13248.976158608313</v>
      </c>
    </row>
    <row r="53" spans="2:44" s="12" customFormat="1">
      <c r="B53" s="947" t="s">
        <v>273</v>
      </c>
      <c r="C53" s="260"/>
      <c r="D53" s="259" t="s">
        <v>1637</v>
      </c>
      <c r="E53" s="459" t="s">
        <v>20</v>
      </c>
      <c r="F53" s="260" t="s">
        <v>16</v>
      </c>
      <c r="G53" s="260" t="s">
        <v>30</v>
      </c>
      <c r="H53" s="261" t="s">
        <v>18</v>
      </c>
      <c r="I53" s="262"/>
      <c r="J53" s="672">
        <v>0</v>
      </c>
      <c r="K53" s="262"/>
      <c r="L53" s="810">
        <v>0</v>
      </c>
      <c r="M53" s="798">
        <v>488963.88</v>
      </c>
      <c r="N53" s="263">
        <v>1312.75</v>
      </c>
      <c r="O53" s="263">
        <v>203570.86</v>
      </c>
      <c r="P53" s="263">
        <v>0</v>
      </c>
      <c r="Q53" s="313">
        <f t="shared" si="4"/>
        <v>693847.49</v>
      </c>
      <c r="R53" s="263"/>
      <c r="S53" s="315">
        <f t="shared" si="5"/>
        <v>693847.49</v>
      </c>
      <c r="T53" s="676">
        <v>0</v>
      </c>
      <c r="U53" s="676">
        <v>0</v>
      </c>
      <c r="V53" s="676">
        <v>0</v>
      </c>
      <c r="W53" s="676">
        <v>0</v>
      </c>
      <c r="X53" s="676">
        <v>0</v>
      </c>
      <c r="Y53" s="676">
        <v>0</v>
      </c>
      <c r="Z53" s="676">
        <v>0</v>
      </c>
      <c r="AA53" s="676">
        <v>0</v>
      </c>
      <c r="AB53" s="676">
        <v>0</v>
      </c>
      <c r="AC53" s="381">
        <v>468411.17129999999</v>
      </c>
      <c r="AD53" s="263">
        <v>1352.1324999999999</v>
      </c>
      <c r="AE53" s="263">
        <v>172453.01300000001</v>
      </c>
      <c r="AF53" s="263">
        <v>0</v>
      </c>
      <c r="AG53" s="315">
        <f t="shared" si="6"/>
        <v>642216.31680000003</v>
      </c>
      <c r="AH53" s="263"/>
      <c r="AI53" s="315">
        <f t="shared" si="7"/>
        <v>642216.31680000003</v>
      </c>
      <c r="AJ53" s="676">
        <v>0</v>
      </c>
      <c r="AK53" s="676">
        <v>0</v>
      </c>
      <c r="AL53" s="676">
        <v>0</v>
      </c>
      <c r="AM53" s="676">
        <v>0</v>
      </c>
      <c r="AN53" s="676">
        <v>0</v>
      </c>
      <c r="AO53" s="676">
        <v>0</v>
      </c>
      <c r="AP53" s="676">
        <v>0</v>
      </c>
      <c r="AQ53" s="676">
        <v>0</v>
      </c>
      <c r="AR53" s="676">
        <v>0</v>
      </c>
    </row>
    <row r="54" spans="2:44" s="12" customFormat="1">
      <c r="B54" s="947" t="s">
        <v>274</v>
      </c>
      <c r="C54" s="260"/>
      <c r="D54" s="259" t="s">
        <v>1638</v>
      </c>
      <c r="E54" s="459" t="s">
        <v>15</v>
      </c>
      <c r="F54" s="260" t="s">
        <v>21</v>
      </c>
      <c r="G54" s="260" t="s">
        <v>17</v>
      </c>
      <c r="H54" s="261" t="s">
        <v>18</v>
      </c>
      <c r="I54" s="262"/>
      <c r="J54" s="672">
        <v>0</v>
      </c>
      <c r="K54" s="262"/>
      <c r="L54" s="810">
        <v>0</v>
      </c>
      <c r="M54" s="798">
        <v>0</v>
      </c>
      <c r="N54" s="263">
        <v>0</v>
      </c>
      <c r="O54" s="263">
        <v>0</v>
      </c>
      <c r="P54" s="263">
        <v>0</v>
      </c>
      <c r="Q54" s="313">
        <f t="shared" si="4"/>
        <v>0</v>
      </c>
      <c r="R54" s="263"/>
      <c r="S54" s="315">
        <f t="shared" si="5"/>
        <v>0</v>
      </c>
      <c r="T54" s="676">
        <v>0</v>
      </c>
      <c r="U54" s="676">
        <v>0</v>
      </c>
      <c r="V54" s="676">
        <v>0</v>
      </c>
      <c r="W54" s="676">
        <v>0</v>
      </c>
      <c r="X54" s="676">
        <v>0</v>
      </c>
      <c r="Y54" s="676">
        <v>0</v>
      </c>
      <c r="Z54" s="676">
        <v>0</v>
      </c>
      <c r="AA54" s="676">
        <v>0</v>
      </c>
      <c r="AB54" s="676">
        <v>0</v>
      </c>
      <c r="AC54" s="381">
        <v>931985.93</v>
      </c>
      <c r="AD54" s="263">
        <v>330000</v>
      </c>
      <c r="AE54" s="263">
        <v>1882736.73</v>
      </c>
      <c r="AF54" s="263">
        <v>0</v>
      </c>
      <c r="AG54" s="315">
        <f t="shared" si="6"/>
        <v>3144722.66</v>
      </c>
      <c r="AH54" s="263"/>
      <c r="AI54" s="315">
        <f t="shared" si="7"/>
        <v>3144722.66</v>
      </c>
      <c r="AJ54" s="676">
        <v>41040000</v>
      </c>
      <c r="AK54" s="676">
        <v>10986.400000000001</v>
      </c>
      <c r="AL54" s="676">
        <v>760</v>
      </c>
      <c r="AM54" s="676">
        <v>10582.44955632</v>
      </c>
      <c r="AN54" s="676">
        <v>4446</v>
      </c>
      <c r="AO54" s="676">
        <v>82080000</v>
      </c>
      <c r="AP54" s="676">
        <v>1520</v>
      </c>
      <c r="AQ54" s="676">
        <v>21626.61659568</v>
      </c>
      <c r="AR54" s="676">
        <v>8892</v>
      </c>
    </row>
    <row r="55" spans="2:44" s="12" customFormat="1">
      <c r="B55" s="947" t="s">
        <v>274</v>
      </c>
      <c r="C55" s="260"/>
      <c r="D55" s="259" t="s">
        <v>1639</v>
      </c>
      <c r="E55" s="459" t="s">
        <v>15</v>
      </c>
      <c r="F55" s="260" t="s">
        <v>16</v>
      </c>
      <c r="G55" s="260" t="s">
        <v>17</v>
      </c>
      <c r="H55" s="261" t="s">
        <v>18</v>
      </c>
      <c r="I55" s="262"/>
      <c r="J55" s="672">
        <v>0</v>
      </c>
      <c r="K55" s="262"/>
      <c r="L55" s="810">
        <v>0</v>
      </c>
      <c r="M55" s="798">
        <v>0</v>
      </c>
      <c r="N55" s="263">
        <v>0</v>
      </c>
      <c r="O55" s="263">
        <v>0</v>
      </c>
      <c r="P55" s="263">
        <v>0</v>
      </c>
      <c r="Q55" s="313">
        <f t="shared" si="4"/>
        <v>0</v>
      </c>
      <c r="R55" s="263"/>
      <c r="S55" s="315">
        <f t="shared" si="5"/>
        <v>0</v>
      </c>
      <c r="T55" s="676">
        <v>0</v>
      </c>
      <c r="U55" s="676">
        <v>0</v>
      </c>
      <c r="V55" s="676">
        <v>0</v>
      </c>
      <c r="W55" s="676">
        <v>0</v>
      </c>
      <c r="X55" s="676">
        <v>0</v>
      </c>
      <c r="Y55" s="676">
        <v>0</v>
      </c>
      <c r="Z55" s="676">
        <v>0</v>
      </c>
      <c r="AA55" s="676">
        <v>0</v>
      </c>
      <c r="AB55" s="676">
        <v>0</v>
      </c>
      <c r="AC55" s="381">
        <v>196073.7</v>
      </c>
      <c r="AD55" s="263">
        <v>0</v>
      </c>
      <c r="AE55" s="263">
        <v>32940.083200000001</v>
      </c>
      <c r="AF55" s="263">
        <v>0</v>
      </c>
      <c r="AG55" s="315">
        <f t="shared" si="6"/>
        <v>229013.78320000001</v>
      </c>
      <c r="AH55" s="263"/>
      <c r="AI55" s="315">
        <f t="shared" si="7"/>
        <v>229013.78320000001</v>
      </c>
      <c r="AJ55" s="676">
        <v>0</v>
      </c>
      <c r="AK55" s="676">
        <v>0</v>
      </c>
      <c r="AL55" s="676">
        <v>0</v>
      </c>
      <c r="AM55" s="676">
        <v>0</v>
      </c>
      <c r="AN55" s="676">
        <v>0</v>
      </c>
      <c r="AO55" s="676">
        <v>0</v>
      </c>
      <c r="AP55" s="676">
        <v>0</v>
      </c>
      <c r="AQ55" s="676">
        <v>0</v>
      </c>
      <c r="AR55" s="676">
        <v>0</v>
      </c>
    </row>
    <row r="56" spans="2:44" s="12" customFormat="1">
      <c r="B56" s="947" t="s">
        <v>275</v>
      </c>
      <c r="C56" s="260"/>
      <c r="D56" s="259" t="s">
        <v>1640</v>
      </c>
      <c r="E56" s="459" t="s">
        <v>15</v>
      </c>
      <c r="F56" s="260" t="s">
        <v>24</v>
      </c>
      <c r="G56" s="260" t="s">
        <v>28</v>
      </c>
      <c r="H56" s="261" t="s">
        <v>28</v>
      </c>
      <c r="I56" s="262"/>
      <c r="J56" s="672">
        <v>498467</v>
      </c>
      <c r="K56" s="262"/>
      <c r="L56" s="810">
        <v>249204.64</v>
      </c>
      <c r="M56" s="798">
        <v>0</v>
      </c>
      <c r="N56" s="263">
        <v>0</v>
      </c>
      <c r="O56" s="263">
        <v>743950.74820000003</v>
      </c>
      <c r="P56" s="263">
        <v>0</v>
      </c>
      <c r="Q56" s="313">
        <f t="shared" si="4"/>
        <v>743950.74820000003</v>
      </c>
      <c r="R56" s="263"/>
      <c r="S56" s="315">
        <f t="shared" si="5"/>
        <v>743950.74820000003</v>
      </c>
      <c r="T56" s="677">
        <v>78878448.946889952</v>
      </c>
      <c r="U56" s="677">
        <v>14415.007471125555</v>
      </c>
      <c r="V56" s="677">
        <v>203.756</v>
      </c>
      <c r="W56" s="676">
        <v>17924.749852082856</v>
      </c>
      <c r="X56" s="676">
        <v>1191.9746690550219</v>
      </c>
      <c r="Y56" s="676">
        <v>886950021.29491746</v>
      </c>
      <c r="Z56" s="676">
        <v>3105.2820000000002</v>
      </c>
      <c r="AA56" s="676">
        <v>240621.00427100426</v>
      </c>
      <c r="AB56" s="676">
        <v>18165.897340579999</v>
      </c>
      <c r="AC56" s="382">
        <v>0</v>
      </c>
      <c r="AD56" s="264">
        <v>0</v>
      </c>
      <c r="AE56" s="264">
        <v>743950.74820000003</v>
      </c>
      <c r="AF56" s="264">
        <v>0</v>
      </c>
      <c r="AG56" s="315">
        <f t="shared" si="6"/>
        <v>743950.74820000003</v>
      </c>
      <c r="AH56" s="263"/>
      <c r="AI56" s="315">
        <f t="shared" si="7"/>
        <v>743950.74820000003</v>
      </c>
      <c r="AJ56" s="677">
        <v>86322806.453281492</v>
      </c>
      <c r="AK56" s="677">
        <v>22171.783150321353</v>
      </c>
      <c r="AL56" s="677">
        <v>234.327</v>
      </c>
      <c r="AM56" s="676">
        <v>20494.03145354311</v>
      </c>
      <c r="AN56" s="676">
        <v>1370.8119187878297</v>
      </c>
      <c r="AO56" s="676">
        <v>1040713801.9497708</v>
      </c>
      <c r="AP56" s="676">
        <v>3912.9029999999998</v>
      </c>
      <c r="AQ56" s="676">
        <v>293571.88356721983</v>
      </c>
      <c r="AR56" s="676">
        <v>22890.482955075</v>
      </c>
    </row>
    <row r="57" spans="2:44" s="12" customFormat="1">
      <c r="B57" s="947" t="s">
        <v>276</v>
      </c>
      <c r="C57" s="260"/>
      <c r="D57" s="259" t="s">
        <v>1641</v>
      </c>
      <c r="E57" s="459" t="s">
        <v>15</v>
      </c>
      <c r="F57" s="260" t="s">
        <v>16</v>
      </c>
      <c r="G57" s="260" t="s">
        <v>28</v>
      </c>
      <c r="H57" s="261" t="s">
        <v>28</v>
      </c>
      <c r="I57" s="262"/>
      <c r="J57" s="672">
        <v>48984.777800000003</v>
      </c>
      <c r="K57" s="262"/>
      <c r="L57" s="810">
        <v>21083.353109753702</v>
      </c>
      <c r="M57" s="798">
        <v>9115.7199999999993</v>
      </c>
      <c r="N57" s="263">
        <v>0</v>
      </c>
      <c r="O57" s="263">
        <v>30261.94</v>
      </c>
      <c r="P57" s="263">
        <v>0</v>
      </c>
      <c r="Q57" s="313">
        <f t="shared" si="4"/>
        <v>39377.659999999996</v>
      </c>
      <c r="R57" s="263"/>
      <c r="S57" s="315">
        <f t="shared" si="5"/>
        <v>39377.659999999996</v>
      </c>
      <c r="T57" s="676">
        <v>0</v>
      </c>
      <c r="U57" s="676">
        <v>0</v>
      </c>
      <c r="V57" s="676">
        <v>0</v>
      </c>
      <c r="W57" s="676">
        <v>0</v>
      </c>
      <c r="X57" s="676">
        <v>0</v>
      </c>
      <c r="Y57" s="676">
        <v>0</v>
      </c>
      <c r="Z57" s="676">
        <v>0</v>
      </c>
      <c r="AA57" s="676">
        <v>0</v>
      </c>
      <c r="AB57" s="676">
        <v>0</v>
      </c>
      <c r="AC57" s="381">
        <v>12118.686</v>
      </c>
      <c r="AD57" s="263">
        <v>0</v>
      </c>
      <c r="AE57" s="263">
        <v>44899.310799999999</v>
      </c>
      <c r="AF57" s="263">
        <v>0</v>
      </c>
      <c r="AG57" s="315">
        <f t="shared" si="6"/>
        <v>57017.996800000001</v>
      </c>
      <c r="AH57" s="263"/>
      <c r="AI57" s="315">
        <f t="shared" si="7"/>
        <v>57017.996800000001</v>
      </c>
      <c r="AJ57" s="676">
        <v>0</v>
      </c>
      <c r="AK57" s="676">
        <v>0</v>
      </c>
      <c r="AL57" s="676">
        <v>0</v>
      </c>
      <c r="AM57" s="676">
        <v>0</v>
      </c>
      <c r="AN57" s="676">
        <v>0</v>
      </c>
      <c r="AO57" s="676">
        <v>0</v>
      </c>
      <c r="AP57" s="676">
        <v>0</v>
      </c>
      <c r="AQ57" s="676">
        <v>0</v>
      </c>
      <c r="AR57" s="676">
        <v>0</v>
      </c>
    </row>
    <row r="58" spans="2:44" s="12" customFormat="1">
      <c r="B58" s="946" t="s">
        <v>277</v>
      </c>
      <c r="C58" s="261"/>
      <c r="D58" s="259" t="s">
        <v>1642</v>
      </c>
      <c r="E58" s="459" t="s">
        <v>15</v>
      </c>
      <c r="F58" s="260" t="s">
        <v>24</v>
      </c>
      <c r="G58" s="260" t="s">
        <v>28</v>
      </c>
      <c r="H58" s="261" t="s">
        <v>28</v>
      </c>
      <c r="I58" s="259"/>
      <c r="J58" s="672">
        <v>552762</v>
      </c>
      <c r="K58" s="259"/>
      <c r="L58" s="810">
        <v>276383.92</v>
      </c>
      <c r="M58" s="798">
        <v>0</v>
      </c>
      <c r="N58" s="263">
        <v>0</v>
      </c>
      <c r="O58" s="263">
        <v>255107.6728</v>
      </c>
      <c r="P58" s="263">
        <v>0</v>
      </c>
      <c r="Q58" s="314">
        <f t="shared" si="4"/>
        <v>255107.6728</v>
      </c>
      <c r="R58" s="264"/>
      <c r="S58" s="315">
        <f t="shared" si="5"/>
        <v>255107.6728</v>
      </c>
      <c r="T58" s="677">
        <v>203948374.82918704</v>
      </c>
      <c r="U58" s="677">
        <v>26905.952527053902</v>
      </c>
      <c r="V58" s="677">
        <v>1089.2629999999999</v>
      </c>
      <c r="W58" s="676">
        <v>49694.421118699691</v>
      </c>
      <c r="X58" s="676">
        <v>6372.1858448147696</v>
      </c>
      <c r="Y58" s="677">
        <v>2910765300.6905112</v>
      </c>
      <c r="Z58" s="677">
        <v>11919.732</v>
      </c>
      <c r="AA58" s="676">
        <v>882013.46402853017</v>
      </c>
      <c r="AB58" s="676">
        <v>69730.430327367983</v>
      </c>
      <c r="AC58" s="382">
        <v>0</v>
      </c>
      <c r="AD58" s="264">
        <v>0</v>
      </c>
      <c r="AE58" s="264">
        <v>255107.6728</v>
      </c>
      <c r="AF58" s="264">
        <v>0</v>
      </c>
      <c r="AG58" s="315">
        <f t="shared" si="6"/>
        <v>255107.6728</v>
      </c>
      <c r="AH58" s="264"/>
      <c r="AI58" s="315">
        <f t="shared" si="7"/>
        <v>255107.6728</v>
      </c>
      <c r="AJ58" s="677">
        <v>168506435.68012586</v>
      </c>
      <c r="AK58" s="677">
        <v>23032.380100889066</v>
      </c>
      <c r="AL58" s="677">
        <v>1085.8620000000001</v>
      </c>
      <c r="AM58" s="676">
        <v>42708.353976815102</v>
      </c>
      <c r="AN58" s="676">
        <v>6352.2910928336023</v>
      </c>
      <c r="AO58" s="677">
        <v>2388225252.9631963</v>
      </c>
      <c r="AP58" s="677">
        <v>12037.521000000001</v>
      </c>
      <c r="AQ58" s="676">
        <v>738663.37057564466</v>
      </c>
      <c r="AR58" s="676">
        <v>70419.498903514832</v>
      </c>
    </row>
    <row r="59" spans="2:44" s="12" customFormat="1">
      <c r="B59" s="947" t="s">
        <v>278</v>
      </c>
      <c r="C59" s="260"/>
      <c r="D59" s="259" t="s">
        <v>1643</v>
      </c>
      <c r="E59" s="459" t="s">
        <v>15</v>
      </c>
      <c r="F59" s="260" t="s">
        <v>16</v>
      </c>
      <c r="G59" s="260" t="s">
        <v>28</v>
      </c>
      <c r="H59" s="261" t="s">
        <v>28</v>
      </c>
      <c r="I59" s="262"/>
      <c r="J59" s="672">
        <v>50406.660799999998</v>
      </c>
      <c r="K59" s="262"/>
      <c r="L59" s="810">
        <v>21625.086874040553</v>
      </c>
      <c r="M59" s="798">
        <v>9299.7900000000009</v>
      </c>
      <c r="N59" s="263">
        <v>0</v>
      </c>
      <c r="O59" s="263">
        <v>30261.97</v>
      </c>
      <c r="P59" s="263">
        <v>0</v>
      </c>
      <c r="Q59" s="313">
        <f t="shared" si="4"/>
        <v>39561.760000000002</v>
      </c>
      <c r="R59" s="263"/>
      <c r="S59" s="315">
        <f t="shared" si="5"/>
        <v>39561.760000000002</v>
      </c>
      <c r="T59" s="676">
        <v>0</v>
      </c>
      <c r="U59" s="676">
        <v>0</v>
      </c>
      <c r="V59" s="676">
        <v>0</v>
      </c>
      <c r="W59" s="676">
        <v>0</v>
      </c>
      <c r="X59" s="676">
        <v>0</v>
      </c>
      <c r="Y59" s="676">
        <v>0</v>
      </c>
      <c r="Z59" s="676">
        <v>0</v>
      </c>
      <c r="AA59" s="676">
        <v>0</v>
      </c>
      <c r="AB59" s="676">
        <v>0</v>
      </c>
      <c r="AC59" s="381">
        <v>12280.906000000001</v>
      </c>
      <c r="AD59" s="263">
        <v>0</v>
      </c>
      <c r="AE59" s="263">
        <v>44899.970800000003</v>
      </c>
      <c r="AF59" s="263">
        <v>0</v>
      </c>
      <c r="AG59" s="315">
        <f t="shared" si="6"/>
        <v>57180.876800000005</v>
      </c>
      <c r="AH59" s="263"/>
      <c r="AI59" s="315">
        <f t="shared" si="7"/>
        <v>57180.876800000005</v>
      </c>
      <c r="AJ59" s="676">
        <v>0</v>
      </c>
      <c r="AK59" s="676">
        <v>0</v>
      </c>
      <c r="AL59" s="676">
        <v>0</v>
      </c>
      <c r="AM59" s="676">
        <v>0</v>
      </c>
      <c r="AN59" s="676">
        <v>0</v>
      </c>
      <c r="AO59" s="676">
        <v>0</v>
      </c>
      <c r="AP59" s="676">
        <v>0</v>
      </c>
      <c r="AQ59" s="676">
        <v>0</v>
      </c>
      <c r="AR59" s="676">
        <v>0</v>
      </c>
    </row>
    <row r="60" spans="2:44" s="12" customFormat="1">
      <c r="B60" s="946" t="s">
        <v>279</v>
      </c>
      <c r="C60" s="261"/>
      <c r="D60" s="259" t="s">
        <v>1644</v>
      </c>
      <c r="E60" s="459" t="s">
        <v>15</v>
      </c>
      <c r="F60" s="260" t="s">
        <v>24</v>
      </c>
      <c r="G60" s="260" t="s">
        <v>28</v>
      </c>
      <c r="H60" s="261" t="s">
        <v>28</v>
      </c>
      <c r="I60" s="259"/>
      <c r="J60" s="672">
        <v>785210</v>
      </c>
      <c r="K60" s="259"/>
      <c r="L60" s="810">
        <v>392630.44</v>
      </c>
      <c r="M60" s="798">
        <v>0</v>
      </c>
      <c r="N60" s="263">
        <v>0</v>
      </c>
      <c r="O60" s="263">
        <v>837379.57889999996</v>
      </c>
      <c r="P60" s="263">
        <v>0</v>
      </c>
      <c r="Q60" s="314">
        <f t="shared" si="4"/>
        <v>837379.57889999996</v>
      </c>
      <c r="R60" s="264"/>
      <c r="S60" s="315">
        <f t="shared" si="5"/>
        <v>837379.57889999996</v>
      </c>
      <c r="T60" s="677">
        <v>131415042.82662296</v>
      </c>
      <c r="U60" s="677">
        <v>31752.894621473213</v>
      </c>
      <c r="V60" s="677">
        <v>1645.721</v>
      </c>
      <c r="W60" s="676">
        <v>29464.269619566974</v>
      </c>
      <c r="X60" s="676">
        <v>9627.4683248534457</v>
      </c>
      <c r="Y60" s="677">
        <v>2100897502.0897048</v>
      </c>
      <c r="Z60" s="677">
        <v>29378.795999999998</v>
      </c>
      <c r="AA60" s="676">
        <v>584290.38556346355</v>
      </c>
      <c r="AB60" s="676">
        <v>171865.95912612983</v>
      </c>
      <c r="AC60" s="382">
        <v>0</v>
      </c>
      <c r="AD60" s="264">
        <v>0</v>
      </c>
      <c r="AE60" s="264">
        <v>837379.57889999996</v>
      </c>
      <c r="AF60" s="264">
        <v>0</v>
      </c>
      <c r="AG60" s="315">
        <f t="shared" si="6"/>
        <v>837379.57889999996</v>
      </c>
      <c r="AH60" s="264"/>
      <c r="AI60" s="315">
        <f t="shared" si="7"/>
        <v>837379.57889999996</v>
      </c>
      <c r="AJ60" s="677">
        <v>182183865.0285815</v>
      </c>
      <c r="AK60" s="677">
        <v>40367.104443949072</v>
      </c>
      <c r="AL60" s="677">
        <v>2115.6909999999998</v>
      </c>
      <c r="AM60" s="676">
        <v>42616.128189880183</v>
      </c>
      <c r="AN60" s="676">
        <v>12376.792583224467</v>
      </c>
      <c r="AO60" s="677">
        <v>2879703072.0345035</v>
      </c>
      <c r="AP60" s="677">
        <v>38020.381999999998</v>
      </c>
      <c r="AQ60" s="676">
        <v>818619.26665608794</v>
      </c>
      <c r="AR60" s="676">
        <v>222419.23692240551</v>
      </c>
    </row>
    <row r="61" spans="2:44" s="12" customFormat="1">
      <c r="B61" s="947" t="s">
        <v>280</v>
      </c>
      <c r="C61" s="260"/>
      <c r="D61" s="259" t="s">
        <v>1645</v>
      </c>
      <c r="E61" s="459" t="s">
        <v>15</v>
      </c>
      <c r="F61" s="260" t="s">
        <v>16</v>
      </c>
      <c r="G61" s="260" t="s">
        <v>28</v>
      </c>
      <c r="H61" s="261" t="s">
        <v>28</v>
      </c>
      <c r="I61" s="262"/>
      <c r="J61" s="672">
        <v>67584.442999999999</v>
      </c>
      <c r="K61" s="262"/>
      <c r="L61" s="810">
        <v>28918.24823517555</v>
      </c>
      <c r="M61" s="798">
        <v>11793.32</v>
      </c>
      <c r="N61" s="263">
        <v>0</v>
      </c>
      <c r="O61" s="263">
        <v>37145.339999999997</v>
      </c>
      <c r="P61" s="263">
        <v>0</v>
      </c>
      <c r="Q61" s="313">
        <f t="shared" si="4"/>
        <v>48938.659999999996</v>
      </c>
      <c r="R61" s="263"/>
      <c r="S61" s="315">
        <f t="shared" si="5"/>
        <v>48938.659999999996</v>
      </c>
      <c r="T61" s="676">
        <v>0</v>
      </c>
      <c r="U61" s="676">
        <v>0</v>
      </c>
      <c r="V61" s="676">
        <v>0</v>
      </c>
      <c r="W61" s="676">
        <v>0</v>
      </c>
      <c r="X61" s="676">
        <v>0</v>
      </c>
      <c r="Y61" s="676">
        <v>0</v>
      </c>
      <c r="Z61" s="676">
        <v>0</v>
      </c>
      <c r="AA61" s="676">
        <v>0</v>
      </c>
      <c r="AB61" s="676">
        <v>0</v>
      </c>
      <c r="AC61" s="381">
        <v>14685.012000000001</v>
      </c>
      <c r="AD61" s="263">
        <v>0</v>
      </c>
      <c r="AE61" s="263">
        <v>52026.793599999997</v>
      </c>
      <c r="AF61" s="263">
        <v>0</v>
      </c>
      <c r="AG61" s="315">
        <f t="shared" si="6"/>
        <v>66711.805599999992</v>
      </c>
      <c r="AH61" s="263"/>
      <c r="AI61" s="315">
        <f t="shared" si="7"/>
        <v>66711.805599999992</v>
      </c>
      <c r="AJ61" s="676">
        <v>0</v>
      </c>
      <c r="AK61" s="676">
        <v>0</v>
      </c>
      <c r="AL61" s="676">
        <v>0</v>
      </c>
      <c r="AM61" s="676">
        <v>0</v>
      </c>
      <c r="AN61" s="676">
        <v>0</v>
      </c>
      <c r="AO61" s="676">
        <v>0</v>
      </c>
      <c r="AP61" s="676">
        <v>0</v>
      </c>
      <c r="AQ61" s="676">
        <v>0</v>
      </c>
      <c r="AR61" s="676">
        <v>0</v>
      </c>
    </row>
    <row r="62" spans="2:44" s="12" customFormat="1">
      <c r="B62" s="947" t="s">
        <v>281</v>
      </c>
      <c r="C62" s="260"/>
      <c r="D62" s="259" t="s">
        <v>1646</v>
      </c>
      <c r="E62" s="459" t="s">
        <v>15</v>
      </c>
      <c r="F62" s="260" t="s">
        <v>24</v>
      </c>
      <c r="G62" s="260" t="s">
        <v>29</v>
      </c>
      <c r="H62" s="261" t="s">
        <v>23</v>
      </c>
      <c r="I62" s="262"/>
      <c r="J62" s="672">
        <v>0</v>
      </c>
      <c r="K62" s="262"/>
      <c r="L62" s="810">
        <v>0</v>
      </c>
      <c r="M62" s="798">
        <v>138179.14240000001</v>
      </c>
      <c r="N62" s="263">
        <v>0</v>
      </c>
      <c r="O62" s="263">
        <v>2164806.5639999998</v>
      </c>
      <c r="P62" s="263">
        <v>0</v>
      </c>
      <c r="Q62" s="314">
        <f t="shared" si="4"/>
        <v>2302985.7063999996</v>
      </c>
      <c r="R62" s="263"/>
      <c r="S62" s="315">
        <f t="shared" si="5"/>
        <v>2302985.7063999996</v>
      </c>
      <c r="T62" s="676">
        <v>0</v>
      </c>
      <c r="U62" s="676">
        <v>0</v>
      </c>
      <c r="V62" s="676">
        <v>0</v>
      </c>
      <c r="W62" s="676">
        <v>0</v>
      </c>
      <c r="X62" s="676">
        <v>0</v>
      </c>
      <c r="Y62" s="677">
        <v>0</v>
      </c>
      <c r="Z62" s="677">
        <v>0</v>
      </c>
      <c r="AA62" s="676">
        <v>0</v>
      </c>
      <c r="AB62" s="676">
        <v>0</v>
      </c>
      <c r="AC62" s="381">
        <v>175669.03750000001</v>
      </c>
      <c r="AD62" s="263">
        <v>0</v>
      </c>
      <c r="AE62" s="263">
        <v>2752148.2549999999</v>
      </c>
      <c r="AF62" s="263">
        <v>0</v>
      </c>
      <c r="AG62" s="315">
        <f t="shared" si="6"/>
        <v>2927817.2925</v>
      </c>
      <c r="AH62" s="263"/>
      <c r="AI62" s="315">
        <f t="shared" si="7"/>
        <v>2927817.2925</v>
      </c>
      <c r="AJ62" s="676">
        <v>0</v>
      </c>
      <c r="AK62" s="676">
        <v>0</v>
      </c>
      <c r="AL62" s="676">
        <v>0</v>
      </c>
      <c r="AM62" s="676">
        <v>0</v>
      </c>
      <c r="AN62" s="676">
        <v>0</v>
      </c>
      <c r="AO62" s="677">
        <v>0</v>
      </c>
      <c r="AP62" s="677">
        <v>0</v>
      </c>
      <c r="AQ62" s="676">
        <v>0</v>
      </c>
      <c r="AR62" s="676">
        <v>0</v>
      </c>
    </row>
    <row r="63" spans="2:44" s="12" customFormat="1">
      <c r="B63" s="948" t="s">
        <v>282</v>
      </c>
      <c r="C63" s="877"/>
      <c r="D63" s="259" t="s">
        <v>1647</v>
      </c>
      <c r="E63" s="459" t="s">
        <v>15</v>
      </c>
      <c r="F63" s="260" t="s">
        <v>16</v>
      </c>
      <c r="G63" s="260" t="s">
        <v>29</v>
      </c>
      <c r="H63" s="261" t="s">
        <v>23</v>
      </c>
      <c r="I63" s="266"/>
      <c r="J63" s="672">
        <v>0</v>
      </c>
      <c r="K63" s="266"/>
      <c r="L63" s="810">
        <v>0</v>
      </c>
      <c r="M63" s="798">
        <v>167610.60200000001</v>
      </c>
      <c r="N63" s="263">
        <v>0</v>
      </c>
      <c r="O63" s="263">
        <v>28.7</v>
      </c>
      <c r="P63" s="263">
        <v>0</v>
      </c>
      <c r="Q63" s="313">
        <f t="shared" si="4"/>
        <v>167639.30200000003</v>
      </c>
      <c r="R63" s="263"/>
      <c r="S63" s="315">
        <f t="shared" si="5"/>
        <v>167639.30200000003</v>
      </c>
      <c r="T63" s="677">
        <v>0</v>
      </c>
      <c r="U63" s="677">
        <v>0</v>
      </c>
      <c r="V63" s="677">
        <v>0</v>
      </c>
      <c r="W63" s="676">
        <v>0</v>
      </c>
      <c r="X63" s="676">
        <v>0</v>
      </c>
      <c r="Y63" s="676">
        <v>0</v>
      </c>
      <c r="Z63" s="676">
        <v>0</v>
      </c>
      <c r="AA63" s="676">
        <v>0</v>
      </c>
      <c r="AB63" s="676">
        <v>0</v>
      </c>
      <c r="AC63" s="382">
        <v>219667.2286</v>
      </c>
      <c r="AD63" s="264">
        <v>0</v>
      </c>
      <c r="AE63" s="264">
        <v>893.31</v>
      </c>
      <c r="AF63" s="264">
        <v>0</v>
      </c>
      <c r="AG63" s="315">
        <f t="shared" si="6"/>
        <v>220560.5386</v>
      </c>
      <c r="AH63" s="263"/>
      <c r="AI63" s="315">
        <f t="shared" si="7"/>
        <v>220560.5386</v>
      </c>
      <c r="AJ63" s="677">
        <v>0</v>
      </c>
      <c r="AK63" s="677">
        <v>0</v>
      </c>
      <c r="AL63" s="677">
        <v>0</v>
      </c>
      <c r="AM63" s="676">
        <v>0</v>
      </c>
      <c r="AN63" s="676">
        <v>0</v>
      </c>
      <c r="AO63" s="676">
        <v>0</v>
      </c>
      <c r="AP63" s="676">
        <v>0</v>
      </c>
      <c r="AQ63" s="676">
        <v>0</v>
      </c>
      <c r="AR63" s="676">
        <v>0</v>
      </c>
    </row>
    <row r="64" spans="2:44" s="12" customFormat="1">
      <c r="B64" s="947" t="s">
        <v>283</v>
      </c>
      <c r="C64" s="260"/>
      <c r="D64" s="259" t="s">
        <v>1648</v>
      </c>
      <c r="E64" s="459" t="s">
        <v>20</v>
      </c>
      <c r="F64" s="260" t="s">
        <v>24</v>
      </c>
      <c r="G64" s="260" t="s">
        <v>30</v>
      </c>
      <c r="H64" s="261" t="s">
        <v>18</v>
      </c>
      <c r="I64" s="266"/>
      <c r="J64" s="672">
        <v>58167</v>
      </c>
      <c r="K64" s="266"/>
      <c r="L64" s="810">
        <v>0</v>
      </c>
      <c r="M64" s="798">
        <v>13401.6</v>
      </c>
      <c r="N64" s="263">
        <v>349</v>
      </c>
      <c r="O64" s="263">
        <v>166571.1666</v>
      </c>
      <c r="P64" s="263">
        <v>27731.292907999999</v>
      </c>
      <c r="Q64" s="313">
        <f t="shared" si="4"/>
        <v>208053.05950800001</v>
      </c>
      <c r="R64" s="263"/>
      <c r="S64" s="315">
        <f t="shared" si="5"/>
        <v>208053.05950800001</v>
      </c>
      <c r="T64" s="676">
        <v>115004.37055062345</v>
      </c>
      <c r="U64" s="676">
        <v>44.142313555013402</v>
      </c>
      <c r="V64" s="676">
        <v>0.82699999999999996</v>
      </c>
      <c r="W64" s="676">
        <v>4.140925492903742</v>
      </c>
      <c r="X64" s="676">
        <v>0</v>
      </c>
      <c r="Y64" s="676">
        <v>891403.78296314541</v>
      </c>
      <c r="Z64" s="676">
        <v>13.555999999999999</v>
      </c>
      <c r="AA64" s="676">
        <v>21.480115084105023</v>
      </c>
      <c r="AB64" s="676">
        <v>0</v>
      </c>
      <c r="AC64" s="381">
        <v>13401.6</v>
      </c>
      <c r="AD64" s="263">
        <v>698</v>
      </c>
      <c r="AE64" s="263">
        <v>322979.71580000001</v>
      </c>
      <c r="AF64" s="263">
        <v>253471.8096790401</v>
      </c>
      <c r="AG64" s="315">
        <f t="shared" si="6"/>
        <v>590551.12547904009</v>
      </c>
      <c r="AH64" s="263"/>
      <c r="AI64" s="315">
        <f t="shared" si="7"/>
        <v>590551.12547904009</v>
      </c>
      <c r="AJ64" s="676">
        <v>1003694.9338919221</v>
      </c>
      <c r="AK64" s="676">
        <v>399.44115459280067</v>
      </c>
      <c r="AL64" s="676">
        <v>24.167000000000002</v>
      </c>
      <c r="AM64" s="676">
        <v>18.541506337634551</v>
      </c>
      <c r="AN64" s="676">
        <v>0</v>
      </c>
      <c r="AO64" s="676">
        <v>10102624.995072979</v>
      </c>
      <c r="AP64" s="676">
        <v>319.12400000000002</v>
      </c>
      <c r="AQ64" s="676">
        <v>190.46004175057132</v>
      </c>
      <c r="AR64" s="676">
        <v>0</v>
      </c>
    </row>
    <row r="65" spans="2:44" s="12" customFormat="1">
      <c r="B65" s="946" t="s">
        <v>284</v>
      </c>
      <c r="C65" s="897"/>
      <c r="D65" s="259" t="s">
        <v>1649</v>
      </c>
      <c r="E65" s="459" t="s">
        <v>20</v>
      </c>
      <c r="F65" s="260" t="s">
        <v>16</v>
      </c>
      <c r="G65" s="260" t="s">
        <v>30</v>
      </c>
      <c r="H65" s="261" t="s">
        <v>18</v>
      </c>
      <c r="I65" s="268"/>
      <c r="J65" s="672">
        <v>25236.7808</v>
      </c>
      <c r="K65" s="268"/>
      <c r="L65" s="810">
        <v>0</v>
      </c>
      <c r="M65" s="798">
        <v>3087.67</v>
      </c>
      <c r="N65" s="263">
        <v>0</v>
      </c>
      <c r="O65" s="263">
        <v>0.53</v>
      </c>
      <c r="P65" s="263">
        <v>0</v>
      </c>
      <c r="Q65" s="314">
        <f t="shared" si="4"/>
        <v>3088.2000000000003</v>
      </c>
      <c r="R65" s="264"/>
      <c r="S65" s="315">
        <f t="shared" si="5"/>
        <v>3088.2000000000003</v>
      </c>
      <c r="T65" s="676">
        <v>0</v>
      </c>
      <c r="U65" s="676">
        <v>0</v>
      </c>
      <c r="V65" s="676">
        <v>0</v>
      </c>
      <c r="W65" s="676">
        <v>0</v>
      </c>
      <c r="X65" s="676">
        <v>0</v>
      </c>
      <c r="Y65" s="677">
        <v>0</v>
      </c>
      <c r="Z65" s="677">
        <v>0</v>
      </c>
      <c r="AA65" s="676">
        <v>0</v>
      </c>
      <c r="AB65" s="676">
        <v>0</v>
      </c>
      <c r="AC65" s="381">
        <v>3165.2372</v>
      </c>
      <c r="AD65" s="263">
        <v>0</v>
      </c>
      <c r="AE65" s="263">
        <v>12.87</v>
      </c>
      <c r="AF65" s="263">
        <v>0</v>
      </c>
      <c r="AG65" s="315">
        <f t="shared" si="6"/>
        <v>3178.1071999999999</v>
      </c>
      <c r="AH65" s="264"/>
      <c r="AI65" s="315">
        <f t="shared" si="7"/>
        <v>3178.1071999999999</v>
      </c>
      <c r="AJ65" s="676">
        <v>0</v>
      </c>
      <c r="AK65" s="676">
        <v>0</v>
      </c>
      <c r="AL65" s="676">
        <v>0</v>
      </c>
      <c r="AM65" s="676">
        <v>0</v>
      </c>
      <c r="AN65" s="676">
        <v>0</v>
      </c>
      <c r="AO65" s="677">
        <v>0</v>
      </c>
      <c r="AP65" s="677">
        <v>0</v>
      </c>
      <c r="AQ65" s="676">
        <v>0</v>
      </c>
      <c r="AR65" s="676">
        <v>0</v>
      </c>
    </row>
    <row r="66" spans="2:44" s="12" customFormat="1">
      <c r="B66" s="947" t="s">
        <v>285</v>
      </c>
      <c r="C66" s="895"/>
      <c r="D66" s="259" t="s">
        <v>1650</v>
      </c>
      <c r="E66" s="459" t="s">
        <v>20</v>
      </c>
      <c r="F66" s="260" t="s">
        <v>24</v>
      </c>
      <c r="G66" s="260" t="s">
        <v>30</v>
      </c>
      <c r="H66" s="261" t="s">
        <v>18</v>
      </c>
      <c r="I66" s="266"/>
      <c r="J66" s="672">
        <v>0</v>
      </c>
      <c r="K66" s="266"/>
      <c r="L66" s="810">
        <v>0</v>
      </c>
      <c r="M66" s="798">
        <v>37802.400699999998</v>
      </c>
      <c r="N66" s="263">
        <v>13598.3104</v>
      </c>
      <c r="O66" s="263">
        <v>45327.701200000003</v>
      </c>
      <c r="P66" s="263">
        <v>170660.36000000002</v>
      </c>
      <c r="Q66" s="313">
        <f t="shared" si="4"/>
        <v>267388.77230000001</v>
      </c>
      <c r="R66" s="263"/>
      <c r="S66" s="315">
        <f t="shared" si="5"/>
        <v>267388.77230000001</v>
      </c>
      <c r="T66" s="676">
        <v>262554.40000000002</v>
      </c>
      <c r="U66" s="676">
        <v>51.371919012799999</v>
      </c>
      <c r="V66" s="676">
        <v>15.023999999999999</v>
      </c>
      <c r="W66" s="676">
        <v>59.652097125600001</v>
      </c>
      <c r="X66" s="676">
        <v>87.890069699246894</v>
      </c>
      <c r="Y66" s="676">
        <v>2257967.84</v>
      </c>
      <c r="Z66" s="676">
        <v>129.20599999999999</v>
      </c>
      <c r="AA66" s="676">
        <v>575.13147820664005</v>
      </c>
      <c r="AB66" s="676">
        <v>755.85459941352303</v>
      </c>
      <c r="AC66" s="381">
        <v>124677.5229</v>
      </c>
      <c r="AD66" s="263">
        <v>46738.080000000002</v>
      </c>
      <c r="AE66" s="263">
        <v>155793.60000000001</v>
      </c>
      <c r="AF66" s="263">
        <v>529280.24025749997</v>
      </c>
      <c r="AG66" s="315">
        <f t="shared" si="6"/>
        <v>856489.44315750001</v>
      </c>
      <c r="AH66" s="263"/>
      <c r="AI66" s="315">
        <f t="shared" si="7"/>
        <v>856489.44315750001</v>
      </c>
      <c r="AJ66" s="676">
        <v>918291.46</v>
      </c>
      <c r="AK66" s="676">
        <v>179.46720977656</v>
      </c>
      <c r="AL66" s="676">
        <v>52.076000000000001</v>
      </c>
      <c r="AM66" s="676">
        <v>214.39534374912</v>
      </c>
      <c r="AN66" s="676">
        <v>304.64748564812299</v>
      </c>
      <c r="AO66" s="676">
        <v>7575904.5449999999</v>
      </c>
      <c r="AP66" s="676">
        <v>429.63099999999997</v>
      </c>
      <c r="AQ66" s="676">
        <v>1990.83099958143</v>
      </c>
      <c r="AR66" s="676">
        <v>2513.3417565970199</v>
      </c>
    </row>
    <row r="67" spans="2:44" s="12" customFormat="1">
      <c r="B67" s="947" t="s">
        <v>286</v>
      </c>
      <c r="C67" s="895"/>
      <c r="D67" s="259" t="s">
        <v>1651</v>
      </c>
      <c r="E67" s="459" t="s">
        <v>20</v>
      </c>
      <c r="F67" s="260" t="s">
        <v>16</v>
      </c>
      <c r="G67" s="260" t="s">
        <v>30</v>
      </c>
      <c r="H67" s="261" t="s">
        <v>18</v>
      </c>
      <c r="I67" s="266"/>
      <c r="J67" s="672">
        <v>0</v>
      </c>
      <c r="K67" s="266"/>
      <c r="L67" s="810">
        <v>0</v>
      </c>
      <c r="M67" s="798">
        <v>3951.74</v>
      </c>
      <c r="N67" s="263">
        <v>0</v>
      </c>
      <c r="O67" s="263">
        <v>0.68</v>
      </c>
      <c r="P67" s="263">
        <v>0</v>
      </c>
      <c r="Q67" s="313">
        <f t="shared" si="4"/>
        <v>3952.4199999999996</v>
      </c>
      <c r="R67" s="263"/>
      <c r="S67" s="315">
        <f t="shared" si="5"/>
        <v>3952.4199999999996</v>
      </c>
      <c r="T67" s="676">
        <v>0</v>
      </c>
      <c r="U67" s="676">
        <v>0</v>
      </c>
      <c r="V67" s="676">
        <v>0</v>
      </c>
      <c r="W67" s="676">
        <v>0</v>
      </c>
      <c r="X67" s="676">
        <v>0</v>
      </c>
      <c r="Y67" s="676">
        <v>0</v>
      </c>
      <c r="Z67" s="676">
        <v>0</v>
      </c>
      <c r="AA67" s="676">
        <v>0</v>
      </c>
      <c r="AB67" s="676">
        <v>0</v>
      </c>
      <c r="AC67" s="381">
        <v>5431.7672000000002</v>
      </c>
      <c r="AD67" s="263">
        <v>0</v>
      </c>
      <c r="AE67" s="263">
        <v>22.09</v>
      </c>
      <c r="AF67" s="263">
        <v>0</v>
      </c>
      <c r="AG67" s="315">
        <f t="shared" si="6"/>
        <v>5453.8572000000004</v>
      </c>
      <c r="AH67" s="263"/>
      <c r="AI67" s="315">
        <f t="shared" si="7"/>
        <v>5453.8572000000004</v>
      </c>
      <c r="AJ67" s="676">
        <v>0</v>
      </c>
      <c r="AK67" s="676">
        <v>0</v>
      </c>
      <c r="AL67" s="676">
        <v>0</v>
      </c>
      <c r="AM67" s="676">
        <v>0</v>
      </c>
      <c r="AN67" s="676">
        <v>0</v>
      </c>
      <c r="AO67" s="676">
        <v>0</v>
      </c>
      <c r="AP67" s="676">
        <v>0</v>
      </c>
      <c r="AQ67" s="676">
        <v>0</v>
      </c>
      <c r="AR67" s="676">
        <v>0</v>
      </c>
    </row>
    <row r="68" spans="2:44" s="12" customFormat="1">
      <c r="B68" s="947" t="s">
        <v>287</v>
      </c>
      <c r="C68" s="260"/>
      <c r="D68" s="259" t="s">
        <v>1652</v>
      </c>
      <c r="E68" s="459" t="s">
        <v>20</v>
      </c>
      <c r="F68" s="260" t="s">
        <v>24</v>
      </c>
      <c r="G68" s="260" t="s">
        <v>22</v>
      </c>
      <c r="H68" s="261" t="s">
        <v>18</v>
      </c>
      <c r="I68" s="265"/>
      <c r="J68" s="672">
        <v>1319483.1542000002</v>
      </c>
      <c r="K68" s="265"/>
      <c r="L68" s="810">
        <v>0</v>
      </c>
      <c r="M68" s="798">
        <v>115259.45600000001</v>
      </c>
      <c r="N68" s="263">
        <v>83875.444300000003</v>
      </c>
      <c r="O68" s="263">
        <v>284420.82559999998</v>
      </c>
      <c r="P68" s="263">
        <v>1114757.0494470403</v>
      </c>
      <c r="Q68" s="313">
        <f t="shared" si="4"/>
        <v>1598312.7753470403</v>
      </c>
      <c r="R68" s="263"/>
      <c r="S68" s="315">
        <f t="shared" si="5"/>
        <v>1598312.7753470403</v>
      </c>
      <c r="T68" s="676">
        <v>306633.38656452263</v>
      </c>
      <c r="U68" s="676">
        <v>26.004286149050881</v>
      </c>
      <c r="V68" s="676">
        <v>163.548</v>
      </c>
      <c r="W68" s="676">
        <v>5.2432434963479428</v>
      </c>
      <c r="X68" s="676">
        <v>81.185135166494419</v>
      </c>
      <c r="Y68" s="676">
        <v>2844563.1991254622</v>
      </c>
      <c r="Z68" s="676">
        <v>2802.6979999999999</v>
      </c>
      <c r="AA68" s="676">
        <v>54.896877879856582</v>
      </c>
      <c r="AB68" s="676">
        <v>1394.2677598375924</v>
      </c>
      <c r="AC68" s="381">
        <v>115259.45600000001</v>
      </c>
      <c r="AD68" s="263">
        <v>83875.444300000003</v>
      </c>
      <c r="AE68" s="263">
        <v>284420.82559999998</v>
      </c>
      <c r="AF68" s="263">
        <v>1393516.7910479999</v>
      </c>
      <c r="AG68" s="315">
        <f t="shared" si="6"/>
        <v>1877072.5169479998</v>
      </c>
      <c r="AH68" s="263"/>
      <c r="AI68" s="315">
        <f t="shared" si="7"/>
        <v>1877072.5169479998</v>
      </c>
      <c r="AJ68" s="676">
        <v>383832.1722172267</v>
      </c>
      <c r="AK68" s="676">
        <v>32.562791643717127</v>
      </c>
      <c r="AL68" s="676">
        <v>204.48699999999999</v>
      </c>
      <c r="AM68" s="676">
        <v>6.7398581538215101</v>
      </c>
      <c r="AN68" s="676">
        <v>101.49423597590418</v>
      </c>
      <c r="AO68" s="676">
        <v>3560939.9945058455</v>
      </c>
      <c r="AP68" s="676">
        <v>3503.6379999999999</v>
      </c>
      <c r="AQ68" s="676">
        <v>70.550577011548697</v>
      </c>
      <c r="AR68" s="676">
        <v>1742.9010914894407</v>
      </c>
    </row>
    <row r="69" spans="2:44" s="12" customFormat="1">
      <c r="B69" s="947" t="s">
        <v>288</v>
      </c>
      <c r="C69" s="260"/>
      <c r="D69" s="259" t="s">
        <v>1653</v>
      </c>
      <c r="E69" s="459" t="s">
        <v>20</v>
      </c>
      <c r="F69" s="260" t="s">
        <v>16</v>
      </c>
      <c r="G69" s="260" t="s">
        <v>22</v>
      </c>
      <c r="H69" s="261" t="s">
        <v>18</v>
      </c>
      <c r="I69" s="262"/>
      <c r="J69" s="672">
        <v>25827.081200000001</v>
      </c>
      <c r="K69" s="262"/>
      <c r="L69" s="810">
        <v>0</v>
      </c>
      <c r="M69" s="798">
        <v>8133.0159999999996</v>
      </c>
      <c r="N69" s="263">
        <v>0</v>
      </c>
      <c r="O69" s="263">
        <v>1.39</v>
      </c>
      <c r="P69" s="263">
        <v>0</v>
      </c>
      <c r="Q69" s="313">
        <f t="shared" si="4"/>
        <v>8134.4059999999999</v>
      </c>
      <c r="R69" s="263"/>
      <c r="S69" s="315">
        <f t="shared" si="5"/>
        <v>8134.4059999999999</v>
      </c>
      <c r="T69" s="676">
        <v>0</v>
      </c>
      <c r="U69" s="676">
        <v>0</v>
      </c>
      <c r="V69" s="676">
        <v>0</v>
      </c>
      <c r="W69" s="676">
        <v>0</v>
      </c>
      <c r="X69" s="676">
        <v>0</v>
      </c>
      <c r="Y69" s="676">
        <v>0</v>
      </c>
      <c r="Z69" s="676">
        <v>0</v>
      </c>
      <c r="AA69" s="676">
        <v>0</v>
      </c>
      <c r="AB69" s="676">
        <v>0</v>
      </c>
      <c r="AC69" s="381">
        <v>9002.7072000000007</v>
      </c>
      <c r="AD69" s="263">
        <v>0</v>
      </c>
      <c r="AE69" s="263">
        <v>36.61</v>
      </c>
      <c r="AF69" s="263">
        <v>0</v>
      </c>
      <c r="AG69" s="315">
        <f t="shared" si="6"/>
        <v>9039.3172000000013</v>
      </c>
      <c r="AH69" s="263"/>
      <c r="AI69" s="315">
        <f t="shared" si="7"/>
        <v>9039.3172000000013</v>
      </c>
      <c r="AJ69" s="676">
        <v>0</v>
      </c>
      <c r="AK69" s="676">
        <v>0</v>
      </c>
      <c r="AL69" s="676">
        <v>0</v>
      </c>
      <c r="AM69" s="676">
        <v>0</v>
      </c>
      <c r="AN69" s="676">
        <v>0</v>
      </c>
      <c r="AO69" s="676">
        <v>0</v>
      </c>
      <c r="AP69" s="676">
        <v>0</v>
      </c>
      <c r="AQ69" s="676">
        <v>0</v>
      </c>
      <c r="AR69" s="676">
        <v>0</v>
      </c>
    </row>
    <row r="70" spans="2:44" s="12" customFormat="1">
      <c r="B70" s="947" t="s">
        <v>289</v>
      </c>
      <c r="C70" s="260"/>
      <c r="D70" s="259" t="s">
        <v>1654</v>
      </c>
      <c r="E70" s="459" t="s">
        <v>20</v>
      </c>
      <c r="F70" s="260" t="s">
        <v>24</v>
      </c>
      <c r="G70" s="260" t="s">
        <v>22</v>
      </c>
      <c r="H70" s="261" t="s">
        <v>18</v>
      </c>
      <c r="I70" s="262"/>
      <c r="J70" s="672">
        <v>1277862.1610000001</v>
      </c>
      <c r="K70" s="262"/>
      <c r="L70" s="810">
        <v>0</v>
      </c>
      <c r="M70" s="798">
        <v>144886.97</v>
      </c>
      <c r="N70" s="263">
        <v>113195.17</v>
      </c>
      <c r="O70" s="263">
        <v>647354.18999999994</v>
      </c>
      <c r="P70" s="263">
        <v>762822.36800000048</v>
      </c>
      <c r="Q70" s="313">
        <f t="shared" si="4"/>
        <v>1668258.6980000003</v>
      </c>
      <c r="R70" s="263"/>
      <c r="S70" s="315">
        <f t="shared" si="5"/>
        <v>1668258.6980000003</v>
      </c>
      <c r="T70" s="677">
        <v>505927.53983999998</v>
      </c>
      <c r="U70" s="677">
        <v>98.013362367999989</v>
      </c>
      <c r="V70" s="677">
        <v>156.482</v>
      </c>
      <c r="W70" s="676">
        <v>12.340970134422907</v>
      </c>
      <c r="X70" s="676">
        <v>68.235568152148801</v>
      </c>
      <c r="Y70" s="676">
        <v>5453031.6222719988</v>
      </c>
      <c r="Z70" s="676">
        <v>1848.4559999999999</v>
      </c>
      <c r="AA70" s="676">
        <v>158.83564656838618</v>
      </c>
      <c r="AB70" s="676">
        <v>806.84734281278384</v>
      </c>
      <c r="AC70" s="382">
        <v>190024.21720000001</v>
      </c>
      <c r="AD70" s="264">
        <v>119463.322</v>
      </c>
      <c r="AE70" s="264">
        <v>739366.71279999998</v>
      </c>
      <c r="AF70" s="264">
        <v>946888.57600000035</v>
      </c>
      <c r="AG70" s="315">
        <f t="shared" si="6"/>
        <v>1995742.8280000002</v>
      </c>
      <c r="AH70" s="263"/>
      <c r="AI70" s="315">
        <f t="shared" si="7"/>
        <v>1995742.8280000002</v>
      </c>
      <c r="AJ70" s="677">
        <v>683499.7783039998</v>
      </c>
      <c r="AK70" s="677">
        <v>132.06547647999997</v>
      </c>
      <c r="AL70" s="677">
        <v>197.12100000000001</v>
      </c>
      <c r="AM70" s="676">
        <v>16.3542425413033</v>
      </c>
      <c r="AN70" s="676">
        <v>87.453316006243199</v>
      </c>
      <c r="AO70" s="676">
        <v>7446835.7276160009</v>
      </c>
      <c r="AP70" s="676">
        <v>2330.2620000000002</v>
      </c>
      <c r="AQ70" s="676">
        <v>210.66312658963588</v>
      </c>
      <c r="AR70" s="676">
        <v>1034.8183179809282</v>
      </c>
    </row>
    <row r="71" spans="2:44" s="12" customFormat="1">
      <c r="B71" s="947" t="s">
        <v>290</v>
      </c>
      <c r="C71" s="260"/>
      <c r="D71" s="259" t="s">
        <v>1655</v>
      </c>
      <c r="E71" s="459" t="s">
        <v>20</v>
      </c>
      <c r="F71" s="260" t="s">
        <v>16</v>
      </c>
      <c r="G71" s="260" t="s">
        <v>22</v>
      </c>
      <c r="H71" s="261" t="s">
        <v>18</v>
      </c>
      <c r="I71" s="262"/>
      <c r="J71" s="672">
        <v>49147.770600000003</v>
      </c>
      <c r="K71" s="262"/>
      <c r="L71" s="810">
        <v>0</v>
      </c>
      <c r="M71" s="798">
        <v>10155.32</v>
      </c>
      <c r="N71" s="263">
        <v>0</v>
      </c>
      <c r="O71" s="263">
        <v>1.74</v>
      </c>
      <c r="P71" s="263">
        <v>0</v>
      </c>
      <c r="Q71" s="313">
        <f t="shared" ref="Q71:Q102" si="8">SUM(M71:P71)</f>
        <v>10157.06</v>
      </c>
      <c r="R71" s="263"/>
      <c r="S71" s="315">
        <f t="shared" ref="S71:S102" si="9">Q71+R71</f>
        <v>10157.06</v>
      </c>
      <c r="T71" s="677">
        <v>0</v>
      </c>
      <c r="U71" s="677">
        <v>0</v>
      </c>
      <c r="V71" s="677">
        <v>0</v>
      </c>
      <c r="W71" s="676">
        <v>0</v>
      </c>
      <c r="X71" s="676">
        <v>0</v>
      </c>
      <c r="Y71" s="676">
        <v>0</v>
      </c>
      <c r="Z71" s="676">
        <v>0</v>
      </c>
      <c r="AA71" s="676">
        <v>0</v>
      </c>
      <c r="AB71" s="676">
        <v>0</v>
      </c>
      <c r="AC71" s="382">
        <v>10546.0808</v>
      </c>
      <c r="AD71" s="264">
        <v>0</v>
      </c>
      <c r="AE71" s="264">
        <v>42.89</v>
      </c>
      <c r="AF71" s="264">
        <v>0</v>
      </c>
      <c r="AG71" s="315">
        <f t="shared" ref="AG71:AG102" si="10">SUM(AC71:AF71)</f>
        <v>10588.970799999999</v>
      </c>
      <c r="AH71" s="263"/>
      <c r="AI71" s="315">
        <f t="shared" ref="AI71:AI102" si="11">AG71+AH71</f>
        <v>10588.970799999999</v>
      </c>
      <c r="AJ71" s="677">
        <v>0</v>
      </c>
      <c r="AK71" s="677">
        <v>0</v>
      </c>
      <c r="AL71" s="677">
        <v>0</v>
      </c>
      <c r="AM71" s="676">
        <v>0</v>
      </c>
      <c r="AN71" s="676">
        <v>0</v>
      </c>
      <c r="AO71" s="676">
        <v>0</v>
      </c>
      <c r="AP71" s="676">
        <v>0</v>
      </c>
      <c r="AQ71" s="676">
        <v>0</v>
      </c>
      <c r="AR71" s="676">
        <v>0</v>
      </c>
    </row>
    <row r="72" spans="2:44" s="12" customFormat="1">
      <c r="B72" s="947" t="s">
        <v>291</v>
      </c>
      <c r="C72" s="260"/>
      <c r="D72" s="259" t="s">
        <v>1656</v>
      </c>
      <c r="E72" s="459" t="s">
        <v>20</v>
      </c>
      <c r="F72" s="260" t="s">
        <v>24</v>
      </c>
      <c r="G72" s="260" t="s">
        <v>22</v>
      </c>
      <c r="H72" s="261" t="s">
        <v>18</v>
      </c>
      <c r="I72" s="262"/>
      <c r="J72" s="672">
        <v>1160650.8419999999</v>
      </c>
      <c r="K72" s="262"/>
      <c r="L72" s="810">
        <v>0</v>
      </c>
      <c r="M72" s="798">
        <v>212932.8</v>
      </c>
      <c r="N72" s="263">
        <v>127759.67999999999</v>
      </c>
      <c r="O72" s="263">
        <v>641767.72660000005</v>
      </c>
      <c r="P72" s="263">
        <v>1146867.7933615162</v>
      </c>
      <c r="Q72" s="313">
        <f t="shared" si="8"/>
        <v>2129327.9999615164</v>
      </c>
      <c r="R72" s="263"/>
      <c r="S72" s="315">
        <f t="shared" si="9"/>
        <v>2129327.9999615164</v>
      </c>
      <c r="T72" s="676">
        <v>3541765.5002763052</v>
      </c>
      <c r="U72" s="676">
        <v>548.50189138853239</v>
      </c>
      <c r="V72" s="676">
        <v>-16.725999999999999</v>
      </c>
      <c r="W72" s="676">
        <v>279.67469613112883</v>
      </c>
      <c r="X72" s="676">
        <v>-27.121387872479925</v>
      </c>
      <c r="Y72" s="676">
        <v>40536257.073606938</v>
      </c>
      <c r="Z72" s="676">
        <v>-184.41800000000001</v>
      </c>
      <c r="AA72" s="676">
        <v>3727.511605106944</v>
      </c>
      <c r="AB72" s="676">
        <v>-294.32062555397556</v>
      </c>
      <c r="AC72" s="381">
        <v>217664.64000000001</v>
      </c>
      <c r="AD72" s="263">
        <v>130598.784</v>
      </c>
      <c r="AE72" s="263">
        <v>656029.23160000006</v>
      </c>
      <c r="AF72" s="263">
        <v>1172353.7443608823</v>
      </c>
      <c r="AG72" s="315">
        <f t="shared" si="10"/>
        <v>2176646.3999608825</v>
      </c>
      <c r="AH72" s="263"/>
      <c r="AI72" s="315">
        <f t="shared" si="11"/>
        <v>2176646.3999608825</v>
      </c>
      <c r="AJ72" s="676">
        <v>3620471.4002756621</v>
      </c>
      <c r="AK72" s="676">
        <v>560.69082233659356</v>
      </c>
      <c r="AL72" s="676">
        <v>-17.097999999999999</v>
      </c>
      <c r="AM72" s="676">
        <v>293.78314849838011</v>
      </c>
      <c r="AN72" s="676">
        <v>-27.724085382945969</v>
      </c>
      <c r="AO72" s="676">
        <v>41437062.78663975</v>
      </c>
      <c r="AP72" s="676">
        <v>-188.51599999999999</v>
      </c>
      <c r="AQ72" s="676">
        <v>3905.7938913788084</v>
      </c>
      <c r="AR72" s="676">
        <v>-300.86108392866402</v>
      </c>
    </row>
    <row r="73" spans="2:44" s="12" customFormat="1">
      <c r="B73" s="947" t="s">
        <v>292</v>
      </c>
      <c r="C73" s="260"/>
      <c r="D73" s="259" t="s">
        <v>1657</v>
      </c>
      <c r="E73" s="459" t="s">
        <v>20</v>
      </c>
      <c r="F73" s="260" t="s">
        <v>16</v>
      </c>
      <c r="G73" s="260" t="s">
        <v>22</v>
      </c>
      <c r="H73" s="261" t="s">
        <v>18</v>
      </c>
      <c r="I73" s="262"/>
      <c r="J73" s="672">
        <v>75117.354200000002</v>
      </c>
      <c r="K73" s="262"/>
      <c r="L73" s="810">
        <v>0</v>
      </c>
      <c r="M73" s="798">
        <v>16692.22</v>
      </c>
      <c r="N73" s="263">
        <v>0</v>
      </c>
      <c r="O73" s="263">
        <v>2.86</v>
      </c>
      <c r="P73" s="263">
        <v>0</v>
      </c>
      <c r="Q73" s="313">
        <f t="shared" si="8"/>
        <v>16695.080000000002</v>
      </c>
      <c r="R73" s="263"/>
      <c r="S73" s="315">
        <f t="shared" si="9"/>
        <v>16695.080000000002</v>
      </c>
      <c r="T73" s="676">
        <v>0</v>
      </c>
      <c r="U73" s="676">
        <v>0</v>
      </c>
      <c r="V73" s="676">
        <v>0</v>
      </c>
      <c r="W73" s="676">
        <v>0</v>
      </c>
      <c r="X73" s="676">
        <v>0</v>
      </c>
      <c r="Y73" s="676">
        <v>0</v>
      </c>
      <c r="Z73" s="676">
        <v>0</v>
      </c>
      <c r="AA73" s="676">
        <v>0</v>
      </c>
      <c r="AB73" s="676">
        <v>0</v>
      </c>
      <c r="AC73" s="381">
        <v>14787.596</v>
      </c>
      <c r="AD73" s="263">
        <v>0</v>
      </c>
      <c r="AE73" s="263">
        <v>60.14</v>
      </c>
      <c r="AF73" s="263">
        <v>0</v>
      </c>
      <c r="AG73" s="315">
        <f t="shared" si="10"/>
        <v>14847.735999999999</v>
      </c>
      <c r="AH73" s="263"/>
      <c r="AI73" s="315">
        <f t="shared" si="11"/>
        <v>14847.735999999999</v>
      </c>
      <c r="AJ73" s="676">
        <v>0</v>
      </c>
      <c r="AK73" s="676">
        <v>0</v>
      </c>
      <c r="AL73" s="676">
        <v>0</v>
      </c>
      <c r="AM73" s="676">
        <v>0</v>
      </c>
      <c r="AN73" s="676">
        <v>0</v>
      </c>
      <c r="AO73" s="676">
        <v>0</v>
      </c>
      <c r="AP73" s="676">
        <v>0</v>
      </c>
      <c r="AQ73" s="676">
        <v>0</v>
      </c>
      <c r="AR73" s="676">
        <v>0</v>
      </c>
    </row>
    <row r="74" spans="2:44" s="12" customFormat="1">
      <c r="B74" s="947" t="s">
        <v>293</v>
      </c>
      <c r="C74" s="261"/>
      <c r="D74" s="259" t="s">
        <v>1658</v>
      </c>
      <c r="E74" s="459" t="s">
        <v>20</v>
      </c>
      <c r="F74" s="260" t="s">
        <v>24</v>
      </c>
      <c r="G74" s="260" t="s">
        <v>22</v>
      </c>
      <c r="H74" s="261" t="s">
        <v>18</v>
      </c>
      <c r="I74" s="259"/>
      <c r="J74" s="672">
        <v>1453685.5</v>
      </c>
      <c r="K74" s="259"/>
      <c r="L74" s="810">
        <v>0</v>
      </c>
      <c r="M74" s="798">
        <v>79856.78</v>
      </c>
      <c r="N74" s="263">
        <v>42402.38</v>
      </c>
      <c r="O74" s="263">
        <v>448146.57</v>
      </c>
      <c r="P74" s="263">
        <v>1257941.8103935951</v>
      </c>
      <c r="Q74" s="314">
        <f t="shared" si="8"/>
        <v>1828347.5403935951</v>
      </c>
      <c r="R74" s="264"/>
      <c r="S74" s="315">
        <f t="shared" si="9"/>
        <v>1828347.5403935951</v>
      </c>
      <c r="T74" s="676">
        <v>2756432.8516808571</v>
      </c>
      <c r="U74" s="676">
        <v>935.07660845982946</v>
      </c>
      <c r="V74" s="676">
        <v>119.71899999999999</v>
      </c>
      <c r="W74" s="676">
        <v>1.5364063561539303</v>
      </c>
      <c r="X74" s="676">
        <v>28.822967279377373</v>
      </c>
      <c r="Y74" s="677">
        <v>41468408.548628122</v>
      </c>
      <c r="Z74" s="677">
        <v>2134.4169999999999</v>
      </c>
      <c r="AA74" s="676">
        <v>33.602406933109606</v>
      </c>
      <c r="AB74" s="676">
        <v>575.75650863107819</v>
      </c>
      <c r="AC74" s="381">
        <v>74338.12</v>
      </c>
      <c r="AD74" s="263">
        <v>31630.85</v>
      </c>
      <c r="AE74" s="263">
        <v>513514.41</v>
      </c>
      <c r="AF74" s="263">
        <v>1290488.6335402846</v>
      </c>
      <c r="AG74" s="315">
        <f t="shared" si="10"/>
        <v>1909972.0135402847</v>
      </c>
      <c r="AH74" s="264"/>
      <c r="AI74" s="315">
        <f t="shared" si="11"/>
        <v>1909972.0135402847</v>
      </c>
      <c r="AJ74" s="676">
        <v>2878513.8846432315</v>
      </c>
      <c r="AK74" s="676">
        <v>970.18417372882118</v>
      </c>
      <c r="AL74" s="676">
        <v>121.32</v>
      </c>
      <c r="AM74" s="676">
        <v>0.84516429707592744</v>
      </c>
      <c r="AN74" s="676">
        <v>22.561532669060526</v>
      </c>
      <c r="AO74" s="677">
        <v>43238551.60616225</v>
      </c>
      <c r="AP74" s="677">
        <v>2164.3670000000002</v>
      </c>
      <c r="AQ74" s="676">
        <v>18.48876336931378</v>
      </c>
      <c r="AR74" s="676">
        <v>450.85649876765098</v>
      </c>
    </row>
    <row r="75" spans="2:44" s="12" customFormat="1">
      <c r="B75" s="946" t="s">
        <v>294</v>
      </c>
      <c r="C75" s="261"/>
      <c r="D75" s="259" t="s">
        <v>1659</v>
      </c>
      <c r="E75" s="459" t="s">
        <v>20</v>
      </c>
      <c r="F75" s="260" t="s">
        <v>16</v>
      </c>
      <c r="G75" s="260" t="s">
        <v>22</v>
      </c>
      <c r="H75" s="261" t="s">
        <v>18</v>
      </c>
      <c r="I75" s="259"/>
      <c r="J75" s="672">
        <v>778406.76340000005</v>
      </c>
      <c r="K75" s="259"/>
      <c r="L75" s="810">
        <v>179795.92169781134</v>
      </c>
      <c r="M75" s="798">
        <v>350912.16</v>
      </c>
      <c r="N75" s="263">
        <v>0</v>
      </c>
      <c r="O75" s="263">
        <v>754472.3</v>
      </c>
      <c r="P75" s="263">
        <v>0</v>
      </c>
      <c r="Q75" s="314">
        <f t="shared" si="8"/>
        <v>1105384.46</v>
      </c>
      <c r="R75" s="264"/>
      <c r="S75" s="315">
        <f t="shared" si="9"/>
        <v>1105384.46</v>
      </c>
      <c r="T75" s="677">
        <v>0</v>
      </c>
      <c r="U75" s="677">
        <v>0</v>
      </c>
      <c r="V75" s="677">
        <v>0</v>
      </c>
      <c r="W75" s="676">
        <v>0</v>
      </c>
      <c r="X75" s="676">
        <v>0</v>
      </c>
      <c r="Y75" s="677">
        <v>0</v>
      </c>
      <c r="Z75" s="677">
        <v>0</v>
      </c>
      <c r="AA75" s="676">
        <v>0</v>
      </c>
      <c r="AB75" s="676">
        <v>0</v>
      </c>
      <c r="AC75" s="382">
        <v>362455.21370000002</v>
      </c>
      <c r="AD75" s="264">
        <v>0</v>
      </c>
      <c r="AE75" s="264">
        <v>646814.43350000004</v>
      </c>
      <c r="AF75" s="264">
        <v>0</v>
      </c>
      <c r="AG75" s="315">
        <f t="shared" si="10"/>
        <v>1009269.6472</v>
      </c>
      <c r="AH75" s="264"/>
      <c r="AI75" s="315">
        <f t="shared" si="11"/>
        <v>1009269.6472</v>
      </c>
      <c r="AJ75" s="677">
        <v>0</v>
      </c>
      <c r="AK75" s="677">
        <v>0</v>
      </c>
      <c r="AL75" s="677">
        <v>0</v>
      </c>
      <c r="AM75" s="676">
        <v>0</v>
      </c>
      <c r="AN75" s="676">
        <v>0</v>
      </c>
      <c r="AO75" s="677">
        <v>0</v>
      </c>
      <c r="AP75" s="677">
        <v>0</v>
      </c>
      <c r="AQ75" s="676">
        <v>0</v>
      </c>
      <c r="AR75" s="676">
        <v>0</v>
      </c>
    </row>
    <row r="76" spans="2:44" s="12" customFormat="1">
      <c r="B76" s="947" t="s">
        <v>295</v>
      </c>
      <c r="C76" s="260"/>
      <c r="D76" s="259" t="s">
        <v>1660</v>
      </c>
      <c r="E76" s="459" t="s">
        <v>20</v>
      </c>
      <c r="F76" s="260" t="s">
        <v>24</v>
      </c>
      <c r="G76" s="260" t="s">
        <v>17</v>
      </c>
      <c r="H76" s="261" t="s">
        <v>18</v>
      </c>
      <c r="I76" s="262"/>
      <c r="J76" s="672">
        <v>1012100.91</v>
      </c>
      <c r="K76" s="262"/>
      <c r="L76" s="810">
        <v>0</v>
      </c>
      <c r="M76" s="798">
        <v>94803.47</v>
      </c>
      <c r="N76" s="263">
        <v>275245.68</v>
      </c>
      <c r="O76" s="263">
        <v>740366.63</v>
      </c>
      <c r="P76" s="263">
        <v>946590.74560000002</v>
      </c>
      <c r="Q76" s="313">
        <f t="shared" si="8"/>
        <v>2057006.5256000001</v>
      </c>
      <c r="R76" s="263"/>
      <c r="S76" s="315">
        <f t="shared" si="9"/>
        <v>2057006.5256000001</v>
      </c>
      <c r="T76" s="676">
        <v>2196845.5229578</v>
      </c>
      <c r="U76" s="676">
        <v>419.00374620000002</v>
      </c>
      <c r="V76" s="676">
        <v>75.325000000000003</v>
      </c>
      <c r="W76" s="676">
        <v>519.16292767643301</v>
      </c>
      <c r="X76" s="676">
        <v>440.65023007590003</v>
      </c>
      <c r="Y76" s="676">
        <v>21968455.229578</v>
      </c>
      <c r="Z76" s="676">
        <v>753.24800000000005</v>
      </c>
      <c r="AA76" s="676">
        <v>5985.8572552093401</v>
      </c>
      <c r="AB76" s="676">
        <v>4406.5023007589998</v>
      </c>
      <c r="AC76" s="381">
        <v>95808.79</v>
      </c>
      <c r="AD76" s="263">
        <v>225439.47</v>
      </c>
      <c r="AE76" s="263">
        <v>753485.7</v>
      </c>
      <c r="AF76" s="263">
        <v>1055790.612</v>
      </c>
      <c r="AG76" s="315">
        <f t="shared" si="10"/>
        <v>2130524.5719999997</v>
      </c>
      <c r="AH76" s="263"/>
      <c r="AI76" s="315">
        <f t="shared" si="11"/>
        <v>2130524.5719999997</v>
      </c>
      <c r="AJ76" s="676">
        <v>2457832.9027459999</v>
      </c>
      <c r="AK76" s="676">
        <v>474.5212004</v>
      </c>
      <c r="AL76" s="676">
        <v>95.545000000000002</v>
      </c>
      <c r="AM76" s="676">
        <v>601.28129192829795</v>
      </c>
      <c r="AN76" s="676">
        <v>558.93565238940005</v>
      </c>
      <c r="AO76" s="676">
        <v>24578329.027460001</v>
      </c>
      <c r="AP76" s="676">
        <v>955.44600000000003</v>
      </c>
      <c r="AQ76" s="676">
        <v>6878.5145110375297</v>
      </c>
      <c r="AR76" s="676">
        <v>5589.356523894</v>
      </c>
    </row>
    <row r="77" spans="2:44" s="12" customFormat="1">
      <c r="B77" s="947" t="s">
        <v>296</v>
      </c>
      <c r="C77" s="260"/>
      <c r="D77" s="259" t="s">
        <v>1661</v>
      </c>
      <c r="E77" s="459" t="s">
        <v>20</v>
      </c>
      <c r="F77" s="260" t="s">
        <v>16</v>
      </c>
      <c r="G77" s="260" t="s">
        <v>17</v>
      </c>
      <c r="H77" s="261" t="s">
        <v>18</v>
      </c>
      <c r="I77" s="262"/>
      <c r="J77" s="672">
        <v>886465.1017</v>
      </c>
      <c r="K77" s="262"/>
      <c r="L77" s="810">
        <v>0</v>
      </c>
      <c r="M77" s="798">
        <v>377858.73</v>
      </c>
      <c r="N77" s="263">
        <v>0</v>
      </c>
      <c r="O77" s="263">
        <v>980022.82</v>
      </c>
      <c r="P77" s="263">
        <v>0</v>
      </c>
      <c r="Q77" s="313">
        <f t="shared" si="8"/>
        <v>1357881.5499999998</v>
      </c>
      <c r="R77" s="263"/>
      <c r="S77" s="315">
        <f t="shared" si="9"/>
        <v>1357881.5499999998</v>
      </c>
      <c r="T77" s="676">
        <v>0</v>
      </c>
      <c r="U77" s="676">
        <v>0</v>
      </c>
      <c r="V77" s="676">
        <v>0</v>
      </c>
      <c r="W77" s="676">
        <v>0</v>
      </c>
      <c r="X77" s="676">
        <v>0</v>
      </c>
      <c r="Y77" s="676">
        <v>0</v>
      </c>
      <c r="Z77" s="676">
        <v>0</v>
      </c>
      <c r="AA77" s="676">
        <v>0</v>
      </c>
      <c r="AB77" s="676">
        <v>0</v>
      </c>
      <c r="AC77" s="381">
        <v>437304.842</v>
      </c>
      <c r="AD77" s="263">
        <v>0</v>
      </c>
      <c r="AE77" s="263">
        <v>930025.41200000001</v>
      </c>
      <c r="AF77" s="263">
        <v>0</v>
      </c>
      <c r="AG77" s="315">
        <f t="shared" si="10"/>
        <v>1367330.254</v>
      </c>
      <c r="AH77" s="263"/>
      <c r="AI77" s="315">
        <f t="shared" si="11"/>
        <v>1367330.254</v>
      </c>
      <c r="AJ77" s="676">
        <v>0</v>
      </c>
      <c r="AK77" s="676">
        <v>0</v>
      </c>
      <c r="AL77" s="676">
        <v>0</v>
      </c>
      <c r="AM77" s="676">
        <v>0</v>
      </c>
      <c r="AN77" s="676">
        <v>0</v>
      </c>
      <c r="AO77" s="676">
        <v>0</v>
      </c>
      <c r="AP77" s="676">
        <v>0</v>
      </c>
      <c r="AQ77" s="676">
        <v>0</v>
      </c>
      <c r="AR77" s="676">
        <v>0</v>
      </c>
    </row>
    <row r="78" spans="2:44" s="12" customFormat="1">
      <c r="B78" s="947" t="s">
        <v>297</v>
      </c>
      <c r="C78" s="260"/>
      <c r="D78" s="259" t="s">
        <v>1662</v>
      </c>
      <c r="E78" s="459" t="s">
        <v>15</v>
      </c>
      <c r="F78" s="260" t="s">
        <v>24</v>
      </c>
      <c r="G78" s="260" t="s">
        <v>32</v>
      </c>
      <c r="H78" s="261" t="s">
        <v>23</v>
      </c>
      <c r="I78" s="262"/>
      <c r="J78" s="672">
        <v>81433</v>
      </c>
      <c r="K78" s="262"/>
      <c r="L78" s="810">
        <v>0</v>
      </c>
      <c r="M78" s="798">
        <v>1396</v>
      </c>
      <c r="N78" s="263">
        <v>8725</v>
      </c>
      <c r="O78" s="263">
        <v>129479</v>
      </c>
      <c r="P78" s="263">
        <v>0</v>
      </c>
      <c r="Q78" s="313">
        <f t="shared" si="8"/>
        <v>139600</v>
      </c>
      <c r="R78" s="263"/>
      <c r="S78" s="315">
        <f t="shared" si="9"/>
        <v>139600</v>
      </c>
      <c r="T78" s="677">
        <v>0</v>
      </c>
      <c r="U78" s="677">
        <v>0</v>
      </c>
      <c r="V78" s="677">
        <v>0</v>
      </c>
      <c r="W78" s="676">
        <v>0</v>
      </c>
      <c r="X78" s="676">
        <v>0</v>
      </c>
      <c r="Y78" s="676">
        <v>0</v>
      </c>
      <c r="Z78" s="676">
        <v>0</v>
      </c>
      <c r="AA78" s="676">
        <v>0</v>
      </c>
      <c r="AB78" s="676">
        <v>0</v>
      </c>
      <c r="AC78" s="382">
        <v>1396</v>
      </c>
      <c r="AD78" s="264">
        <v>8725</v>
      </c>
      <c r="AE78" s="264">
        <v>129479</v>
      </c>
      <c r="AF78" s="264">
        <v>0</v>
      </c>
      <c r="AG78" s="315">
        <f t="shared" si="10"/>
        <v>139600</v>
      </c>
      <c r="AH78" s="263"/>
      <c r="AI78" s="315">
        <f t="shared" si="11"/>
        <v>139600</v>
      </c>
      <c r="AJ78" s="677">
        <v>0</v>
      </c>
      <c r="AK78" s="677">
        <v>0</v>
      </c>
      <c r="AL78" s="677">
        <v>0</v>
      </c>
      <c r="AM78" s="676">
        <v>0</v>
      </c>
      <c r="AN78" s="676">
        <v>0</v>
      </c>
      <c r="AO78" s="676">
        <v>0</v>
      </c>
      <c r="AP78" s="676">
        <v>0</v>
      </c>
      <c r="AQ78" s="676">
        <v>0</v>
      </c>
      <c r="AR78" s="676">
        <v>0</v>
      </c>
    </row>
    <row r="79" spans="2:44" s="12" customFormat="1">
      <c r="B79" s="947" t="s">
        <v>298</v>
      </c>
      <c r="C79" s="260"/>
      <c r="D79" s="259" t="s">
        <v>1663</v>
      </c>
      <c r="E79" s="459" t="s">
        <v>15</v>
      </c>
      <c r="F79" s="260" t="s">
        <v>16</v>
      </c>
      <c r="G79" s="260" t="s">
        <v>32</v>
      </c>
      <c r="H79" s="261" t="s">
        <v>23</v>
      </c>
      <c r="I79" s="262"/>
      <c r="J79" s="672">
        <v>25236.7808</v>
      </c>
      <c r="K79" s="262"/>
      <c r="L79" s="810">
        <v>0</v>
      </c>
      <c r="M79" s="798">
        <v>2882.86</v>
      </c>
      <c r="N79" s="263">
        <v>0</v>
      </c>
      <c r="O79" s="263">
        <v>0.49</v>
      </c>
      <c r="P79" s="263">
        <v>0</v>
      </c>
      <c r="Q79" s="314">
        <f t="shared" si="8"/>
        <v>2883.35</v>
      </c>
      <c r="R79" s="263"/>
      <c r="S79" s="315">
        <f t="shared" si="9"/>
        <v>2883.35</v>
      </c>
      <c r="T79" s="676">
        <v>0</v>
      </c>
      <c r="U79" s="676">
        <v>0</v>
      </c>
      <c r="V79" s="676">
        <v>0</v>
      </c>
      <c r="W79" s="676">
        <v>0</v>
      </c>
      <c r="X79" s="676">
        <v>0</v>
      </c>
      <c r="Y79" s="677">
        <v>0</v>
      </c>
      <c r="Z79" s="677">
        <v>0</v>
      </c>
      <c r="AA79" s="676">
        <v>0</v>
      </c>
      <c r="AB79" s="676">
        <v>0</v>
      </c>
      <c r="AC79" s="381">
        <v>2888.4468000000002</v>
      </c>
      <c r="AD79" s="263">
        <v>0</v>
      </c>
      <c r="AE79" s="263">
        <v>11.75</v>
      </c>
      <c r="AF79" s="263">
        <v>0</v>
      </c>
      <c r="AG79" s="315">
        <f t="shared" si="10"/>
        <v>2900.1968000000002</v>
      </c>
      <c r="AH79" s="263"/>
      <c r="AI79" s="315">
        <f t="shared" si="11"/>
        <v>2900.1968000000002</v>
      </c>
      <c r="AJ79" s="676">
        <v>0</v>
      </c>
      <c r="AK79" s="676">
        <v>0</v>
      </c>
      <c r="AL79" s="676">
        <v>0</v>
      </c>
      <c r="AM79" s="676">
        <v>0</v>
      </c>
      <c r="AN79" s="676">
        <v>0</v>
      </c>
      <c r="AO79" s="677">
        <v>0</v>
      </c>
      <c r="AP79" s="677">
        <v>0</v>
      </c>
      <c r="AQ79" s="676">
        <v>0</v>
      </c>
      <c r="AR79" s="676">
        <v>0</v>
      </c>
    </row>
    <row r="80" spans="2:44" s="12" customFormat="1">
      <c r="B80" s="947" t="s">
        <v>299</v>
      </c>
      <c r="C80" s="260"/>
      <c r="D80" s="259" t="s">
        <v>1664</v>
      </c>
      <c r="E80" s="459" t="s">
        <v>15</v>
      </c>
      <c r="F80" s="260" t="s">
        <v>24</v>
      </c>
      <c r="G80" s="260" t="s">
        <v>32</v>
      </c>
      <c r="H80" s="261" t="s">
        <v>26</v>
      </c>
      <c r="I80" s="262"/>
      <c r="J80" s="672">
        <v>172034</v>
      </c>
      <c r="K80" s="262"/>
      <c r="L80" s="810">
        <v>0</v>
      </c>
      <c r="M80" s="798">
        <v>21817.917300000001</v>
      </c>
      <c r="N80" s="263">
        <v>15689.2889</v>
      </c>
      <c r="O80" s="263">
        <v>207637.93220000001</v>
      </c>
      <c r="P80" s="263">
        <v>0</v>
      </c>
      <c r="Q80" s="313">
        <f t="shared" si="8"/>
        <v>245145.1384</v>
      </c>
      <c r="R80" s="263"/>
      <c r="S80" s="315">
        <f t="shared" si="9"/>
        <v>245145.1384</v>
      </c>
      <c r="T80" s="676">
        <v>0</v>
      </c>
      <c r="U80" s="676">
        <v>0</v>
      </c>
      <c r="V80" s="676">
        <v>0</v>
      </c>
      <c r="W80" s="676">
        <v>0</v>
      </c>
      <c r="X80" s="676">
        <v>0</v>
      </c>
      <c r="Y80" s="676">
        <v>0</v>
      </c>
      <c r="Z80" s="676">
        <v>0</v>
      </c>
      <c r="AA80" s="676">
        <v>0</v>
      </c>
      <c r="AB80" s="676">
        <v>0</v>
      </c>
      <c r="AC80" s="381">
        <v>20197.821100000001</v>
      </c>
      <c r="AD80" s="263">
        <v>14521.309300000001</v>
      </c>
      <c r="AE80" s="263">
        <v>229304.67449999999</v>
      </c>
      <c r="AF80" s="263">
        <v>0</v>
      </c>
      <c r="AG80" s="315">
        <f t="shared" si="10"/>
        <v>264023.80489999999</v>
      </c>
      <c r="AH80" s="263"/>
      <c r="AI80" s="315">
        <f t="shared" si="11"/>
        <v>264023.80489999999</v>
      </c>
      <c r="AJ80" s="676">
        <v>0</v>
      </c>
      <c r="AK80" s="676">
        <v>0</v>
      </c>
      <c r="AL80" s="676">
        <v>0</v>
      </c>
      <c r="AM80" s="676">
        <v>0</v>
      </c>
      <c r="AN80" s="676">
        <v>0</v>
      </c>
      <c r="AO80" s="676">
        <v>0</v>
      </c>
      <c r="AP80" s="676">
        <v>0</v>
      </c>
      <c r="AQ80" s="676">
        <v>0</v>
      </c>
      <c r="AR80" s="676">
        <v>0</v>
      </c>
    </row>
    <row r="81" spans="2:44" s="12" customFormat="1">
      <c r="B81" s="947" t="s">
        <v>300</v>
      </c>
      <c r="C81" s="260"/>
      <c r="D81" s="259" t="s">
        <v>1665</v>
      </c>
      <c r="E81" s="459" t="s">
        <v>15</v>
      </c>
      <c r="F81" s="260" t="s">
        <v>16</v>
      </c>
      <c r="G81" s="260" t="s">
        <v>32</v>
      </c>
      <c r="H81" s="261" t="s">
        <v>26</v>
      </c>
      <c r="I81" s="262"/>
      <c r="J81" s="672">
        <v>25236.7808</v>
      </c>
      <c r="K81" s="262"/>
      <c r="L81" s="810">
        <v>0</v>
      </c>
      <c r="M81" s="798">
        <v>3230.37</v>
      </c>
      <c r="N81" s="263">
        <v>0</v>
      </c>
      <c r="O81" s="263">
        <v>0.55000000000000004</v>
      </c>
      <c r="P81" s="263">
        <v>0</v>
      </c>
      <c r="Q81" s="313">
        <f t="shared" si="8"/>
        <v>3230.92</v>
      </c>
      <c r="R81" s="263"/>
      <c r="S81" s="315">
        <f t="shared" si="9"/>
        <v>3230.92</v>
      </c>
      <c r="T81" s="676">
        <v>0</v>
      </c>
      <c r="U81" s="676">
        <v>0</v>
      </c>
      <c r="V81" s="676">
        <v>0</v>
      </c>
      <c r="W81" s="676">
        <v>0</v>
      </c>
      <c r="X81" s="676">
        <v>0</v>
      </c>
      <c r="Y81" s="676">
        <v>0</v>
      </c>
      <c r="Z81" s="676">
        <v>0</v>
      </c>
      <c r="AA81" s="676">
        <v>0</v>
      </c>
      <c r="AB81" s="676">
        <v>0</v>
      </c>
      <c r="AC81" s="381">
        <v>3249.1368000000002</v>
      </c>
      <c r="AD81" s="263">
        <v>0</v>
      </c>
      <c r="AE81" s="263">
        <v>13.21</v>
      </c>
      <c r="AF81" s="263">
        <v>0</v>
      </c>
      <c r="AG81" s="315">
        <f t="shared" si="10"/>
        <v>3262.3468000000003</v>
      </c>
      <c r="AH81" s="263"/>
      <c r="AI81" s="315">
        <f t="shared" si="11"/>
        <v>3262.3468000000003</v>
      </c>
      <c r="AJ81" s="676">
        <v>0</v>
      </c>
      <c r="AK81" s="676">
        <v>0</v>
      </c>
      <c r="AL81" s="676">
        <v>0</v>
      </c>
      <c r="AM81" s="676">
        <v>0</v>
      </c>
      <c r="AN81" s="676">
        <v>0</v>
      </c>
      <c r="AO81" s="676">
        <v>0</v>
      </c>
      <c r="AP81" s="676">
        <v>0</v>
      </c>
      <c r="AQ81" s="676">
        <v>0</v>
      </c>
      <c r="AR81" s="676">
        <v>0</v>
      </c>
    </row>
    <row r="82" spans="2:44" s="12" customFormat="1">
      <c r="B82" s="946" t="s">
        <v>301</v>
      </c>
      <c r="C82" s="261"/>
      <c r="D82" s="259" t="s">
        <v>1666</v>
      </c>
      <c r="E82" s="459" t="s">
        <v>20</v>
      </c>
      <c r="F82" s="260" t="s">
        <v>24</v>
      </c>
      <c r="G82" s="260" t="s">
        <v>22</v>
      </c>
      <c r="H82" s="261" t="s">
        <v>18</v>
      </c>
      <c r="I82" s="259"/>
      <c r="J82" s="672">
        <v>0</v>
      </c>
      <c r="K82" s="259"/>
      <c r="L82" s="810">
        <v>0</v>
      </c>
      <c r="M82" s="798">
        <v>37802.400699999998</v>
      </c>
      <c r="N82" s="263">
        <v>13598.3104</v>
      </c>
      <c r="O82" s="263">
        <v>45327.701200000003</v>
      </c>
      <c r="P82" s="263">
        <v>180899.9816</v>
      </c>
      <c r="Q82" s="314">
        <f t="shared" si="8"/>
        <v>277628.39390000002</v>
      </c>
      <c r="R82" s="264"/>
      <c r="S82" s="315">
        <f t="shared" si="9"/>
        <v>277628.39390000002</v>
      </c>
      <c r="T82" s="676">
        <v>262554.40000000002</v>
      </c>
      <c r="U82" s="676">
        <v>51.371919012799999</v>
      </c>
      <c r="V82" s="676">
        <v>15.023999999999999</v>
      </c>
      <c r="W82" s="676">
        <v>59.652097125600001</v>
      </c>
      <c r="X82" s="676">
        <v>87.890069699246894</v>
      </c>
      <c r="Y82" s="677">
        <v>2284223.2799999998</v>
      </c>
      <c r="Z82" s="677">
        <v>130.708</v>
      </c>
      <c r="AA82" s="676">
        <v>580.73711966840006</v>
      </c>
      <c r="AB82" s="676">
        <v>764.64360638344795</v>
      </c>
      <c r="AC82" s="381">
        <v>124677.5229</v>
      </c>
      <c r="AD82" s="263">
        <v>46738.080000000002</v>
      </c>
      <c r="AE82" s="263">
        <v>155793.60000000001</v>
      </c>
      <c r="AF82" s="263">
        <v>529280.24025749997</v>
      </c>
      <c r="AG82" s="315">
        <f t="shared" si="10"/>
        <v>856489.44315750001</v>
      </c>
      <c r="AH82" s="264"/>
      <c r="AI82" s="315">
        <f t="shared" si="11"/>
        <v>856489.44315750001</v>
      </c>
      <c r="AJ82" s="676">
        <v>918291.46</v>
      </c>
      <c r="AK82" s="676">
        <v>179.46720977656</v>
      </c>
      <c r="AL82" s="676">
        <v>52.076000000000001</v>
      </c>
      <c r="AM82" s="676">
        <v>214.39534374912</v>
      </c>
      <c r="AN82" s="676">
        <v>304.64748564812299</v>
      </c>
      <c r="AO82" s="677">
        <v>7575904.5449999999</v>
      </c>
      <c r="AP82" s="677">
        <v>429.63099999999997</v>
      </c>
      <c r="AQ82" s="676">
        <v>1990.83099958143</v>
      </c>
      <c r="AR82" s="676">
        <v>2513.3417565970199</v>
      </c>
    </row>
    <row r="83" spans="2:44" s="12" customFormat="1">
      <c r="B83" s="947" t="s">
        <v>302</v>
      </c>
      <c r="C83" s="260"/>
      <c r="D83" s="259" t="s">
        <v>1667</v>
      </c>
      <c r="E83" s="459" t="s">
        <v>20</v>
      </c>
      <c r="F83" s="260" t="s">
        <v>16</v>
      </c>
      <c r="G83" s="260" t="s">
        <v>22</v>
      </c>
      <c r="H83" s="261" t="s">
        <v>18</v>
      </c>
      <c r="I83" s="265"/>
      <c r="J83" s="672">
        <v>0</v>
      </c>
      <c r="K83" s="265"/>
      <c r="L83" s="810">
        <v>0</v>
      </c>
      <c r="M83" s="798">
        <v>3949.97</v>
      </c>
      <c r="N83" s="263">
        <v>0</v>
      </c>
      <c r="O83" s="263">
        <v>0.68</v>
      </c>
      <c r="P83" s="263">
        <v>0</v>
      </c>
      <c r="Q83" s="313">
        <f t="shared" si="8"/>
        <v>3950.6499999999996</v>
      </c>
      <c r="R83" s="263"/>
      <c r="S83" s="315">
        <f t="shared" si="9"/>
        <v>3950.6499999999996</v>
      </c>
      <c r="T83" s="676">
        <v>0</v>
      </c>
      <c r="U83" s="676">
        <v>0</v>
      </c>
      <c r="V83" s="676">
        <v>0</v>
      </c>
      <c r="W83" s="676">
        <v>0</v>
      </c>
      <c r="X83" s="676">
        <v>0</v>
      </c>
      <c r="Y83" s="676">
        <v>0</v>
      </c>
      <c r="Z83" s="676">
        <v>0</v>
      </c>
      <c r="AA83" s="676">
        <v>0</v>
      </c>
      <c r="AB83" s="676">
        <v>0</v>
      </c>
      <c r="AC83" s="381">
        <v>5431.7672000000002</v>
      </c>
      <c r="AD83" s="263">
        <v>0</v>
      </c>
      <c r="AE83" s="263">
        <v>22.09</v>
      </c>
      <c r="AF83" s="263">
        <v>0</v>
      </c>
      <c r="AG83" s="315">
        <f t="shared" si="10"/>
        <v>5453.8572000000004</v>
      </c>
      <c r="AH83" s="263"/>
      <c r="AI83" s="315">
        <f t="shared" si="11"/>
        <v>5453.8572000000004</v>
      </c>
      <c r="AJ83" s="676">
        <v>0</v>
      </c>
      <c r="AK83" s="676">
        <v>0</v>
      </c>
      <c r="AL83" s="676">
        <v>0</v>
      </c>
      <c r="AM83" s="676">
        <v>0</v>
      </c>
      <c r="AN83" s="676">
        <v>0</v>
      </c>
      <c r="AO83" s="676">
        <v>0</v>
      </c>
      <c r="AP83" s="676">
        <v>0</v>
      </c>
      <c r="AQ83" s="676">
        <v>0</v>
      </c>
      <c r="AR83" s="676">
        <v>0</v>
      </c>
    </row>
    <row r="84" spans="2:44" s="12" customFormat="1">
      <c r="B84" s="947" t="s">
        <v>303</v>
      </c>
      <c r="C84" s="260"/>
      <c r="D84" s="259" t="s">
        <v>1668</v>
      </c>
      <c r="E84" s="459" t="s">
        <v>20</v>
      </c>
      <c r="F84" s="260" t="s">
        <v>24</v>
      </c>
      <c r="G84" s="260" t="s">
        <v>17</v>
      </c>
      <c r="H84" s="261" t="s">
        <v>23</v>
      </c>
      <c r="I84" s="265"/>
      <c r="J84" s="672">
        <v>0</v>
      </c>
      <c r="K84" s="265"/>
      <c r="L84" s="810">
        <v>0</v>
      </c>
      <c r="M84" s="798">
        <v>0</v>
      </c>
      <c r="N84" s="263">
        <v>0</v>
      </c>
      <c r="O84" s="263">
        <v>0</v>
      </c>
      <c r="P84" s="263">
        <v>0</v>
      </c>
      <c r="Q84" s="313">
        <f t="shared" si="8"/>
        <v>0</v>
      </c>
      <c r="R84" s="263"/>
      <c r="S84" s="315">
        <f t="shared" si="9"/>
        <v>0</v>
      </c>
      <c r="T84" s="676">
        <v>0</v>
      </c>
      <c r="U84" s="676">
        <v>0</v>
      </c>
      <c r="V84" s="676">
        <v>0</v>
      </c>
      <c r="W84" s="676">
        <v>0</v>
      </c>
      <c r="X84" s="676">
        <v>0</v>
      </c>
      <c r="Y84" s="676">
        <v>0</v>
      </c>
      <c r="Z84" s="676">
        <v>0</v>
      </c>
      <c r="AA84" s="676">
        <v>0</v>
      </c>
      <c r="AB84" s="676">
        <v>0</v>
      </c>
      <c r="AC84" s="381">
        <v>96324</v>
      </c>
      <c r="AD84" s="263">
        <v>77059.199999999997</v>
      </c>
      <c r="AE84" s="263">
        <v>789856.8</v>
      </c>
      <c r="AF84" s="263">
        <v>0</v>
      </c>
      <c r="AG84" s="315">
        <f t="shared" si="10"/>
        <v>963240</v>
      </c>
      <c r="AH84" s="263"/>
      <c r="AI84" s="315">
        <f t="shared" si="11"/>
        <v>963240</v>
      </c>
      <c r="AJ84" s="676">
        <v>0</v>
      </c>
      <c r="AK84" s="676">
        <v>0</v>
      </c>
      <c r="AL84" s="676">
        <v>0</v>
      </c>
      <c r="AM84" s="676">
        <v>0</v>
      </c>
      <c r="AN84" s="676">
        <v>0</v>
      </c>
      <c r="AO84" s="676">
        <v>0</v>
      </c>
      <c r="AP84" s="676">
        <v>0</v>
      </c>
      <c r="AQ84" s="676">
        <v>0</v>
      </c>
      <c r="AR84" s="676">
        <v>0</v>
      </c>
    </row>
    <row r="85" spans="2:44" s="12" customFormat="1">
      <c r="B85" s="947" t="s">
        <v>304</v>
      </c>
      <c r="C85" s="260"/>
      <c r="D85" s="259" t="s">
        <v>1669</v>
      </c>
      <c r="E85" s="459" t="s">
        <v>20</v>
      </c>
      <c r="F85" s="260" t="s">
        <v>16</v>
      </c>
      <c r="G85" s="260" t="s">
        <v>17</v>
      </c>
      <c r="H85" s="261" t="s">
        <v>23</v>
      </c>
      <c r="I85" s="265"/>
      <c r="J85" s="672">
        <v>0</v>
      </c>
      <c r="K85" s="265"/>
      <c r="L85" s="810">
        <v>0</v>
      </c>
      <c r="M85" s="798">
        <v>0</v>
      </c>
      <c r="N85" s="263">
        <v>0</v>
      </c>
      <c r="O85" s="263">
        <v>0</v>
      </c>
      <c r="P85" s="263">
        <v>0</v>
      </c>
      <c r="Q85" s="313">
        <f t="shared" si="8"/>
        <v>0</v>
      </c>
      <c r="R85" s="263"/>
      <c r="S85" s="315">
        <f t="shared" si="9"/>
        <v>0</v>
      </c>
      <c r="T85" s="676">
        <v>0</v>
      </c>
      <c r="U85" s="676">
        <v>0</v>
      </c>
      <c r="V85" s="676">
        <v>0</v>
      </c>
      <c r="W85" s="676">
        <v>0</v>
      </c>
      <c r="X85" s="676">
        <v>0</v>
      </c>
      <c r="Y85" s="676">
        <v>0</v>
      </c>
      <c r="Z85" s="676">
        <v>0</v>
      </c>
      <c r="AA85" s="676">
        <v>0</v>
      </c>
      <c r="AB85" s="676">
        <v>0</v>
      </c>
      <c r="AC85" s="381">
        <v>209751.14170000001</v>
      </c>
      <c r="AD85" s="263">
        <v>0</v>
      </c>
      <c r="AE85" s="263">
        <v>406743.71149999998</v>
      </c>
      <c r="AF85" s="263">
        <v>0</v>
      </c>
      <c r="AG85" s="315">
        <f t="shared" si="10"/>
        <v>616494.85320000001</v>
      </c>
      <c r="AH85" s="263"/>
      <c r="AI85" s="315">
        <f t="shared" si="11"/>
        <v>616494.85320000001</v>
      </c>
      <c r="AJ85" s="676">
        <v>0</v>
      </c>
      <c r="AK85" s="676">
        <v>0</v>
      </c>
      <c r="AL85" s="676">
        <v>0</v>
      </c>
      <c r="AM85" s="676">
        <v>0</v>
      </c>
      <c r="AN85" s="676">
        <v>0</v>
      </c>
      <c r="AO85" s="676">
        <v>0</v>
      </c>
      <c r="AP85" s="676">
        <v>0</v>
      </c>
      <c r="AQ85" s="676">
        <v>0</v>
      </c>
      <c r="AR85" s="676">
        <v>0</v>
      </c>
    </row>
    <row r="86" spans="2:44" s="12" customFormat="1">
      <c r="B86" s="947" t="s">
        <v>305</v>
      </c>
      <c r="C86" s="260"/>
      <c r="D86" s="259" t="s">
        <v>1670</v>
      </c>
      <c r="E86" s="459" t="s">
        <v>15</v>
      </c>
      <c r="F86" s="260" t="s">
        <v>24</v>
      </c>
      <c r="G86" s="260" t="s">
        <v>29</v>
      </c>
      <c r="H86" s="261" t="s">
        <v>23</v>
      </c>
      <c r="I86" s="262"/>
      <c r="J86" s="672">
        <v>136500</v>
      </c>
      <c r="K86" s="262"/>
      <c r="L86" s="810">
        <v>0</v>
      </c>
      <c r="M86" s="798">
        <v>4118.3999999999996</v>
      </c>
      <c r="N86" s="263">
        <v>1304.55</v>
      </c>
      <c r="O86" s="263">
        <v>154788.42600000001</v>
      </c>
      <c r="P86" s="263">
        <v>0</v>
      </c>
      <c r="Q86" s="313">
        <f t="shared" si="8"/>
        <v>160211.37600000002</v>
      </c>
      <c r="R86" s="263"/>
      <c r="S86" s="315">
        <f t="shared" si="9"/>
        <v>160211.37600000002</v>
      </c>
      <c r="T86" s="676">
        <v>0</v>
      </c>
      <c r="U86" s="676">
        <v>0</v>
      </c>
      <c r="V86" s="676">
        <v>0</v>
      </c>
      <c r="W86" s="676">
        <v>0</v>
      </c>
      <c r="X86" s="676">
        <v>0</v>
      </c>
      <c r="Y86" s="676">
        <v>0</v>
      </c>
      <c r="Z86" s="676">
        <v>0</v>
      </c>
      <c r="AA86" s="676">
        <v>0</v>
      </c>
      <c r="AB86" s="676">
        <v>0</v>
      </c>
      <c r="AC86" s="381">
        <v>4118.3999999999996</v>
      </c>
      <c r="AD86" s="263">
        <v>1304.55</v>
      </c>
      <c r="AE86" s="263">
        <v>333079.57799999998</v>
      </c>
      <c r="AF86" s="263">
        <v>0</v>
      </c>
      <c r="AG86" s="315">
        <f t="shared" si="10"/>
        <v>338502.52799999999</v>
      </c>
      <c r="AH86" s="263"/>
      <c r="AI86" s="315">
        <f t="shared" si="11"/>
        <v>338502.52799999999</v>
      </c>
      <c r="AJ86" s="676">
        <v>0</v>
      </c>
      <c r="AK86" s="676">
        <v>0</v>
      </c>
      <c r="AL86" s="676">
        <v>0</v>
      </c>
      <c r="AM86" s="676">
        <v>0</v>
      </c>
      <c r="AN86" s="676">
        <v>0</v>
      </c>
      <c r="AO86" s="676">
        <v>0</v>
      </c>
      <c r="AP86" s="676">
        <v>0</v>
      </c>
      <c r="AQ86" s="676">
        <v>0</v>
      </c>
      <c r="AR86" s="676">
        <v>0</v>
      </c>
    </row>
    <row r="87" spans="2:44" s="12" customFormat="1">
      <c r="B87" s="947" t="s">
        <v>306</v>
      </c>
      <c r="C87" s="260"/>
      <c r="D87" s="259" t="s">
        <v>1671</v>
      </c>
      <c r="E87" s="459" t="s">
        <v>15</v>
      </c>
      <c r="F87" s="260" t="s">
        <v>16</v>
      </c>
      <c r="G87" s="260" t="s">
        <v>29</v>
      </c>
      <c r="H87" s="261" t="s">
        <v>23</v>
      </c>
      <c r="I87" s="262"/>
      <c r="J87" s="672">
        <v>26321.011200000001</v>
      </c>
      <c r="K87" s="262"/>
      <c r="L87" s="810">
        <v>0</v>
      </c>
      <c r="M87" s="798">
        <v>15811.558000000001</v>
      </c>
      <c r="N87" s="263">
        <v>0</v>
      </c>
      <c r="O87" s="263">
        <v>0</v>
      </c>
      <c r="P87" s="263">
        <v>0</v>
      </c>
      <c r="Q87" s="313">
        <f t="shared" si="8"/>
        <v>15811.558000000001</v>
      </c>
      <c r="R87" s="263"/>
      <c r="S87" s="315">
        <f t="shared" si="9"/>
        <v>15811.558000000001</v>
      </c>
      <c r="T87" s="676">
        <v>0</v>
      </c>
      <c r="U87" s="676">
        <v>0</v>
      </c>
      <c r="V87" s="676">
        <v>0</v>
      </c>
      <c r="W87" s="676">
        <v>0</v>
      </c>
      <c r="X87" s="676">
        <v>0</v>
      </c>
      <c r="Y87" s="676">
        <v>0</v>
      </c>
      <c r="Z87" s="676">
        <v>0</v>
      </c>
      <c r="AA87" s="676">
        <v>0</v>
      </c>
      <c r="AB87" s="676">
        <v>0</v>
      </c>
      <c r="AC87" s="381">
        <v>20641.501700000001</v>
      </c>
      <c r="AD87" s="263">
        <v>0</v>
      </c>
      <c r="AE87" s="263">
        <v>0</v>
      </c>
      <c r="AF87" s="263">
        <v>0</v>
      </c>
      <c r="AG87" s="315">
        <f t="shared" si="10"/>
        <v>20641.501700000001</v>
      </c>
      <c r="AH87" s="263"/>
      <c r="AI87" s="315">
        <f t="shared" si="11"/>
        <v>20641.501700000001</v>
      </c>
      <c r="AJ87" s="676">
        <v>0</v>
      </c>
      <c r="AK87" s="676">
        <v>0</v>
      </c>
      <c r="AL87" s="676">
        <v>0</v>
      </c>
      <c r="AM87" s="676">
        <v>0</v>
      </c>
      <c r="AN87" s="676">
        <v>0</v>
      </c>
      <c r="AO87" s="676">
        <v>0</v>
      </c>
      <c r="AP87" s="676">
        <v>0</v>
      </c>
      <c r="AQ87" s="676">
        <v>0</v>
      </c>
      <c r="AR87" s="676">
        <v>0</v>
      </c>
    </row>
    <row r="88" spans="2:44" s="12" customFormat="1">
      <c r="B88" s="947" t="s">
        <v>307</v>
      </c>
      <c r="C88" s="260"/>
      <c r="D88" s="259" t="s">
        <v>1672</v>
      </c>
      <c r="E88" s="459" t="s">
        <v>20</v>
      </c>
      <c r="F88" s="260" t="s">
        <v>24</v>
      </c>
      <c r="G88" s="260" t="s">
        <v>27</v>
      </c>
      <c r="H88" s="261" t="s">
        <v>23</v>
      </c>
      <c r="I88" s="262"/>
      <c r="J88" s="265"/>
      <c r="K88" s="262"/>
      <c r="L88" s="810">
        <v>0</v>
      </c>
      <c r="M88" s="798">
        <v>421.8408</v>
      </c>
      <c r="N88" s="263">
        <v>316.38060000000002</v>
      </c>
      <c r="O88" s="263">
        <v>1406.1360999999999</v>
      </c>
      <c r="P88" s="263">
        <v>1622.6005263132474</v>
      </c>
      <c r="Q88" s="313">
        <f t="shared" si="8"/>
        <v>3766.9580263132475</v>
      </c>
      <c r="R88" s="263"/>
      <c r="S88" s="315">
        <f t="shared" si="9"/>
        <v>3766.9580263132475</v>
      </c>
      <c r="T88" s="676">
        <v>2954.794877322287</v>
      </c>
      <c r="U88" s="676">
        <v>0.31383119313912239</v>
      </c>
      <c r="V88" s="676">
        <v>0.18099999999999999</v>
      </c>
      <c r="W88" s="676">
        <v>7.5565876245177604E-2</v>
      </c>
      <c r="X88" s="676">
        <v>6.3419475455939775E-2</v>
      </c>
      <c r="Y88" s="676">
        <v>44321.923159834369</v>
      </c>
      <c r="Z88" s="676">
        <v>2.7149999999999999</v>
      </c>
      <c r="AA88" s="676">
        <v>1.3710794463044611</v>
      </c>
      <c r="AB88" s="676">
        <v>0.95129213183909567</v>
      </c>
      <c r="AC88" s="381">
        <v>3008.0583999999999</v>
      </c>
      <c r="AD88" s="263">
        <v>2256.0437999999999</v>
      </c>
      <c r="AE88" s="263">
        <v>10026.861500000001</v>
      </c>
      <c r="AF88" s="263">
        <v>22539.333934117167</v>
      </c>
      <c r="AG88" s="315">
        <f t="shared" si="10"/>
        <v>37830.297634117167</v>
      </c>
      <c r="AH88" s="263"/>
      <c r="AI88" s="315">
        <f t="shared" si="11"/>
        <v>37830.297634117167</v>
      </c>
      <c r="AJ88" s="676">
        <v>41043.710751380771</v>
      </c>
      <c r="AK88" s="676">
        <v>4.3590861115959925</v>
      </c>
      <c r="AL88" s="676">
        <v>2.5139999999999998</v>
      </c>
      <c r="AM88" s="676">
        <v>1.0786573055968658</v>
      </c>
      <c r="AN88" s="676">
        <v>0.88095155009748094</v>
      </c>
      <c r="AO88" s="676">
        <v>615655.66127071145</v>
      </c>
      <c r="AP88" s="676">
        <v>37.71</v>
      </c>
      <c r="AQ88" s="676">
        <v>19.481564028331945</v>
      </c>
      <c r="AR88" s="676">
        <v>13.214273251462213</v>
      </c>
    </row>
    <row r="89" spans="2:44" s="12" customFormat="1">
      <c r="B89" s="947" t="s">
        <v>308</v>
      </c>
      <c r="C89" s="260"/>
      <c r="D89" s="259" t="s">
        <v>1673</v>
      </c>
      <c r="E89" s="459" t="s">
        <v>20</v>
      </c>
      <c r="F89" s="260" t="s">
        <v>16</v>
      </c>
      <c r="G89" s="260" t="s">
        <v>27</v>
      </c>
      <c r="H89" s="261" t="s">
        <v>23</v>
      </c>
      <c r="I89" s="262"/>
      <c r="J89" s="265"/>
      <c r="K89" s="262"/>
      <c r="L89" s="810">
        <v>0</v>
      </c>
      <c r="M89" s="798">
        <v>474.58600000000001</v>
      </c>
      <c r="N89" s="263">
        <v>0</v>
      </c>
      <c r="O89" s="263">
        <v>0.08</v>
      </c>
      <c r="P89" s="263">
        <v>0</v>
      </c>
      <c r="Q89" s="313">
        <f t="shared" si="8"/>
        <v>474.666</v>
      </c>
      <c r="R89" s="263"/>
      <c r="S89" s="315">
        <f t="shared" si="9"/>
        <v>474.666</v>
      </c>
      <c r="T89" s="676">
        <v>0</v>
      </c>
      <c r="U89" s="676">
        <v>0</v>
      </c>
      <c r="V89" s="676">
        <v>0</v>
      </c>
      <c r="W89" s="676">
        <v>0</v>
      </c>
      <c r="X89" s="676">
        <v>0</v>
      </c>
      <c r="Y89" s="676">
        <v>0</v>
      </c>
      <c r="Z89" s="676">
        <v>0</v>
      </c>
      <c r="AA89" s="676">
        <v>0</v>
      </c>
      <c r="AB89" s="676">
        <v>0</v>
      </c>
      <c r="AC89" s="381">
        <v>103.22</v>
      </c>
      <c r="AD89" s="263">
        <v>0</v>
      </c>
      <c r="AE89" s="263">
        <v>0.42</v>
      </c>
      <c r="AF89" s="263">
        <v>0</v>
      </c>
      <c r="AG89" s="315">
        <f t="shared" si="10"/>
        <v>103.64</v>
      </c>
      <c r="AH89" s="263"/>
      <c r="AI89" s="315">
        <f t="shared" si="11"/>
        <v>103.64</v>
      </c>
      <c r="AJ89" s="676">
        <v>0</v>
      </c>
      <c r="AK89" s="676">
        <v>0</v>
      </c>
      <c r="AL89" s="676">
        <v>0</v>
      </c>
      <c r="AM89" s="676">
        <v>0</v>
      </c>
      <c r="AN89" s="676">
        <v>0</v>
      </c>
      <c r="AO89" s="676">
        <v>0</v>
      </c>
      <c r="AP89" s="676">
        <v>0</v>
      </c>
      <c r="AQ89" s="676">
        <v>0</v>
      </c>
      <c r="AR89" s="676">
        <v>0</v>
      </c>
    </row>
    <row r="90" spans="2:44" s="12" customFormat="1">
      <c r="B90" s="947" t="s">
        <v>309</v>
      </c>
      <c r="C90" s="260"/>
      <c r="D90" s="259" t="s">
        <v>1674</v>
      </c>
      <c r="E90" s="459" t="s">
        <v>20</v>
      </c>
      <c r="F90" s="260" t="s">
        <v>24</v>
      </c>
      <c r="G90" s="260" t="s">
        <v>22</v>
      </c>
      <c r="H90" s="261" t="s">
        <v>23</v>
      </c>
      <c r="I90" s="265"/>
      <c r="J90" s="265"/>
      <c r="K90" s="265"/>
      <c r="L90" s="810">
        <v>0</v>
      </c>
      <c r="M90" s="798">
        <v>2041.3904</v>
      </c>
      <c r="N90" s="263">
        <v>1531.0427999999999</v>
      </c>
      <c r="O90" s="263">
        <v>6804.6347999999998</v>
      </c>
      <c r="P90" s="263">
        <v>6800.6739677243795</v>
      </c>
      <c r="Q90" s="313">
        <f t="shared" si="8"/>
        <v>17177.741967724378</v>
      </c>
      <c r="R90" s="263"/>
      <c r="S90" s="315">
        <f t="shared" si="9"/>
        <v>17177.741967724378</v>
      </c>
      <c r="T90" s="676">
        <v>15175.056195535008</v>
      </c>
      <c r="U90" s="676">
        <v>1.3320740254974479</v>
      </c>
      <c r="V90" s="676">
        <v>1.2450000000000001</v>
      </c>
      <c r="W90" s="676">
        <v>4.5805472359910553E-2</v>
      </c>
      <c r="X90" s="676">
        <v>0.14539170412640248</v>
      </c>
      <c r="Y90" s="676">
        <v>149710.39404176033</v>
      </c>
      <c r="Z90" s="676">
        <v>18.678999999999998</v>
      </c>
      <c r="AA90" s="676">
        <v>0.83131155439948923</v>
      </c>
      <c r="AB90" s="676">
        <v>2.1808755618960372</v>
      </c>
      <c r="AC90" s="381">
        <v>14556.7268</v>
      </c>
      <c r="AD90" s="263">
        <v>10917.545099999999</v>
      </c>
      <c r="AE90" s="263">
        <v>48522.4228</v>
      </c>
      <c r="AF90" s="263">
        <v>94467.131643231682</v>
      </c>
      <c r="AG90" s="315">
        <f t="shared" si="10"/>
        <v>168463.82634323166</v>
      </c>
      <c r="AH90" s="263"/>
      <c r="AI90" s="315">
        <f t="shared" si="11"/>
        <v>168463.82634323166</v>
      </c>
      <c r="AJ90" s="676">
        <v>210794.64437889561</v>
      </c>
      <c r="AK90" s="676">
        <v>18.503674231560581</v>
      </c>
      <c r="AL90" s="676">
        <v>17.297999999999998</v>
      </c>
      <c r="AM90" s="676">
        <v>0.65386798530527179</v>
      </c>
      <c r="AN90" s="676">
        <v>2.019471726750369</v>
      </c>
      <c r="AO90" s="676">
        <v>2079606.2204052594</v>
      </c>
      <c r="AP90" s="676">
        <v>259.47000000000003</v>
      </c>
      <c r="AQ90" s="676">
        <v>11.811811711830577</v>
      </c>
      <c r="AR90" s="676">
        <v>30.292075901255519</v>
      </c>
    </row>
    <row r="91" spans="2:44" s="12" customFormat="1">
      <c r="B91" s="947" t="s">
        <v>310</v>
      </c>
      <c r="C91" s="260"/>
      <c r="D91" s="259" t="s">
        <v>1675</v>
      </c>
      <c r="E91" s="459" t="s">
        <v>20</v>
      </c>
      <c r="F91" s="260" t="s">
        <v>16</v>
      </c>
      <c r="G91" s="260" t="s">
        <v>22</v>
      </c>
      <c r="H91" s="261" t="s">
        <v>23</v>
      </c>
      <c r="I91" s="265"/>
      <c r="J91" s="267"/>
      <c r="K91" s="265"/>
      <c r="L91" s="810">
        <v>0</v>
      </c>
      <c r="M91" s="798">
        <v>1583.83</v>
      </c>
      <c r="N91" s="263">
        <v>0</v>
      </c>
      <c r="O91" s="263">
        <v>0.27</v>
      </c>
      <c r="P91" s="263">
        <v>0</v>
      </c>
      <c r="Q91" s="313">
        <f t="shared" si="8"/>
        <v>1584.1</v>
      </c>
      <c r="R91" s="263"/>
      <c r="S91" s="315">
        <f t="shared" si="9"/>
        <v>1584.1</v>
      </c>
      <c r="T91" s="677">
        <v>0</v>
      </c>
      <c r="U91" s="677">
        <v>0</v>
      </c>
      <c r="V91" s="677">
        <v>0</v>
      </c>
      <c r="W91" s="676">
        <v>0</v>
      </c>
      <c r="X91" s="676">
        <v>0</v>
      </c>
      <c r="Y91" s="676">
        <v>0</v>
      </c>
      <c r="Z91" s="676">
        <v>0</v>
      </c>
      <c r="AA91" s="676">
        <v>0</v>
      </c>
      <c r="AB91" s="676">
        <v>0</v>
      </c>
      <c r="AC91" s="382">
        <v>2034.9836</v>
      </c>
      <c r="AD91" s="264">
        <v>0</v>
      </c>
      <c r="AE91" s="264">
        <v>8.2799999999999994</v>
      </c>
      <c r="AF91" s="264">
        <v>0</v>
      </c>
      <c r="AG91" s="315">
        <f t="shared" si="10"/>
        <v>2043.2636</v>
      </c>
      <c r="AH91" s="263"/>
      <c r="AI91" s="315">
        <f t="shared" si="11"/>
        <v>2043.2636</v>
      </c>
      <c r="AJ91" s="677">
        <v>0</v>
      </c>
      <c r="AK91" s="677">
        <v>0</v>
      </c>
      <c r="AL91" s="677">
        <v>0</v>
      </c>
      <c r="AM91" s="676">
        <v>0</v>
      </c>
      <c r="AN91" s="676">
        <v>0</v>
      </c>
      <c r="AO91" s="676">
        <v>0</v>
      </c>
      <c r="AP91" s="676">
        <v>0</v>
      </c>
      <c r="AQ91" s="676">
        <v>0</v>
      </c>
      <c r="AR91" s="676">
        <v>0</v>
      </c>
    </row>
    <row r="92" spans="2:44" s="12" customFormat="1">
      <c r="B92" s="947" t="s">
        <v>311</v>
      </c>
      <c r="C92" s="260"/>
      <c r="D92" s="259" t="s">
        <v>1676</v>
      </c>
      <c r="E92" s="459" t="s">
        <v>20</v>
      </c>
      <c r="F92" s="260" t="s">
        <v>24</v>
      </c>
      <c r="G92" s="260" t="s">
        <v>25</v>
      </c>
      <c r="H92" s="261" t="s">
        <v>23</v>
      </c>
      <c r="I92" s="265"/>
      <c r="J92" s="265"/>
      <c r="K92" s="265"/>
      <c r="L92" s="810">
        <v>0</v>
      </c>
      <c r="M92" s="798">
        <v>1205.5851</v>
      </c>
      <c r="N92" s="263">
        <v>904.18880000000001</v>
      </c>
      <c r="O92" s="263">
        <v>4018.6169</v>
      </c>
      <c r="P92" s="263">
        <v>3585.6497197025342</v>
      </c>
      <c r="Q92" s="313">
        <f t="shared" si="8"/>
        <v>9714.0405197025339</v>
      </c>
      <c r="R92" s="263"/>
      <c r="S92" s="315">
        <f t="shared" si="9"/>
        <v>9714.0405197025339</v>
      </c>
      <c r="T92" s="676">
        <v>268.90385709044506</v>
      </c>
      <c r="U92" s="676">
        <v>0.52272494326840069</v>
      </c>
      <c r="V92" s="676">
        <v>1.02</v>
      </c>
      <c r="W92" s="676">
        <v>1.8639000618561951E-2</v>
      </c>
      <c r="X92" s="676">
        <v>0.53590338556444272</v>
      </c>
      <c r="Y92" s="676">
        <v>4033.5578563566742</v>
      </c>
      <c r="Z92" s="676">
        <v>15.298</v>
      </c>
      <c r="AA92" s="676">
        <v>0.3291099186586009</v>
      </c>
      <c r="AB92" s="676">
        <v>8.0385507834666399</v>
      </c>
      <c r="AC92" s="381">
        <v>8596.7741999999998</v>
      </c>
      <c r="AD92" s="263">
        <v>6447.5806000000002</v>
      </c>
      <c r="AE92" s="263">
        <v>28655.914000000001</v>
      </c>
      <c r="AF92" s="263">
        <v>49807.796156995362</v>
      </c>
      <c r="AG92" s="315">
        <f t="shared" si="10"/>
        <v>93508.064956995368</v>
      </c>
      <c r="AH92" s="263"/>
      <c r="AI92" s="315">
        <f t="shared" si="11"/>
        <v>93508.064956995368</v>
      </c>
      <c r="AJ92" s="676">
        <v>3735.3085161563845</v>
      </c>
      <c r="AK92" s="676">
        <v>7.261104498720683</v>
      </c>
      <c r="AL92" s="676">
        <v>14.167</v>
      </c>
      <c r="AM92" s="676">
        <v>0.26401499294220321</v>
      </c>
      <c r="AN92" s="676">
        <v>7.444163087464756</v>
      </c>
      <c r="AO92" s="676">
        <v>56029.627742345736</v>
      </c>
      <c r="AP92" s="676">
        <v>212.5</v>
      </c>
      <c r="AQ92" s="676">
        <v>4.6673683468509104</v>
      </c>
      <c r="AR92" s="676">
        <v>111.66244631197151</v>
      </c>
    </row>
    <row r="93" spans="2:44" s="12" customFormat="1">
      <c r="B93" s="947" t="s">
        <v>312</v>
      </c>
      <c r="C93" s="260"/>
      <c r="D93" s="259" t="s">
        <v>1677</v>
      </c>
      <c r="E93" s="459" t="s">
        <v>20</v>
      </c>
      <c r="F93" s="260" t="s">
        <v>16</v>
      </c>
      <c r="G93" s="260" t="s">
        <v>25</v>
      </c>
      <c r="H93" s="261" t="s">
        <v>23</v>
      </c>
      <c r="I93" s="265"/>
      <c r="J93" s="265"/>
      <c r="K93" s="265"/>
      <c r="L93" s="810">
        <v>0</v>
      </c>
      <c r="M93" s="798">
        <v>486.61599999999999</v>
      </c>
      <c r="N93" s="263">
        <v>0</v>
      </c>
      <c r="O93" s="263">
        <v>0.08</v>
      </c>
      <c r="P93" s="263">
        <v>0</v>
      </c>
      <c r="Q93" s="313">
        <f t="shared" si="8"/>
        <v>486.69599999999997</v>
      </c>
      <c r="R93" s="263"/>
      <c r="S93" s="315">
        <f t="shared" si="9"/>
        <v>486.69599999999997</v>
      </c>
      <c r="T93" s="676">
        <v>0</v>
      </c>
      <c r="U93" s="676">
        <v>0</v>
      </c>
      <c r="V93" s="676">
        <v>0</v>
      </c>
      <c r="W93" s="676">
        <v>0</v>
      </c>
      <c r="X93" s="676">
        <v>0</v>
      </c>
      <c r="Y93" s="676">
        <v>0</v>
      </c>
      <c r="Z93" s="676">
        <v>0</v>
      </c>
      <c r="AA93" s="676">
        <v>0</v>
      </c>
      <c r="AB93" s="676">
        <v>0</v>
      </c>
      <c r="AC93" s="381">
        <v>250.35</v>
      </c>
      <c r="AD93" s="263">
        <v>0</v>
      </c>
      <c r="AE93" s="263">
        <v>1.02</v>
      </c>
      <c r="AF93" s="263">
        <v>0</v>
      </c>
      <c r="AG93" s="315">
        <f t="shared" si="10"/>
        <v>251.37</v>
      </c>
      <c r="AH93" s="263"/>
      <c r="AI93" s="315">
        <f t="shared" si="11"/>
        <v>251.37</v>
      </c>
      <c r="AJ93" s="676">
        <v>0</v>
      </c>
      <c r="AK93" s="676">
        <v>0</v>
      </c>
      <c r="AL93" s="676">
        <v>0</v>
      </c>
      <c r="AM93" s="676">
        <v>0</v>
      </c>
      <c r="AN93" s="676">
        <v>0</v>
      </c>
      <c r="AO93" s="676">
        <v>0</v>
      </c>
      <c r="AP93" s="676">
        <v>0</v>
      </c>
      <c r="AQ93" s="676">
        <v>0</v>
      </c>
      <c r="AR93" s="676">
        <v>0</v>
      </c>
    </row>
    <row r="94" spans="2:44" s="12" customFormat="1">
      <c r="B94" s="947" t="s">
        <v>313</v>
      </c>
      <c r="C94" s="260"/>
      <c r="D94" s="259" t="s">
        <v>1678</v>
      </c>
      <c r="E94" s="459" t="s">
        <v>20</v>
      </c>
      <c r="F94" s="260" t="s">
        <v>24</v>
      </c>
      <c r="G94" s="260" t="s">
        <v>30</v>
      </c>
      <c r="H94" s="261" t="s">
        <v>23</v>
      </c>
      <c r="I94" s="265"/>
      <c r="J94" s="265"/>
      <c r="K94" s="265"/>
      <c r="L94" s="810">
        <v>0</v>
      </c>
      <c r="M94" s="798">
        <v>1064.8230000000001</v>
      </c>
      <c r="N94" s="263">
        <v>798.61720000000003</v>
      </c>
      <c r="O94" s="263">
        <v>3549.4099000000001</v>
      </c>
      <c r="P94" s="263">
        <v>3137.5465620967125</v>
      </c>
      <c r="Q94" s="313">
        <f t="shared" si="8"/>
        <v>8550.3966620967112</v>
      </c>
      <c r="R94" s="263"/>
      <c r="S94" s="315">
        <f t="shared" si="9"/>
        <v>8550.3966620967112</v>
      </c>
      <c r="T94" s="676">
        <v>1826.03722764852</v>
      </c>
      <c r="U94" s="676">
        <v>-1.3053505738945552</v>
      </c>
      <c r="V94" s="676">
        <v>0.878</v>
      </c>
      <c r="W94" s="676">
        <v>0.14132387216821071</v>
      </c>
      <c r="X94" s="676">
        <v>0.47959218805159398</v>
      </c>
      <c r="Y94" s="676">
        <v>27390.558414727835</v>
      </c>
      <c r="Z94" s="676">
        <v>13.176</v>
      </c>
      <c r="AA94" s="676">
        <v>2.4953638355202168</v>
      </c>
      <c r="AB94" s="676">
        <v>7.1938828207739052</v>
      </c>
      <c r="AC94" s="381">
        <v>7593.0290999999997</v>
      </c>
      <c r="AD94" s="263">
        <v>5694.7718000000004</v>
      </c>
      <c r="AE94" s="263">
        <v>25310.097099999999</v>
      </c>
      <c r="AF94" s="263">
        <v>43583.254470969521</v>
      </c>
      <c r="AG94" s="315">
        <f t="shared" si="10"/>
        <v>82181.152470969522</v>
      </c>
      <c r="AH94" s="263"/>
      <c r="AI94" s="315">
        <f t="shared" si="11"/>
        <v>82181.152470969522</v>
      </c>
      <c r="AJ94" s="676">
        <v>25365.247506247921</v>
      </c>
      <c r="AK94" s="676">
        <v>-18.132456047211136</v>
      </c>
      <c r="AL94" s="676">
        <v>12.202</v>
      </c>
      <c r="AM94" s="676">
        <v>2.0018041548576844</v>
      </c>
      <c r="AN94" s="676">
        <v>6.6619530735199008</v>
      </c>
      <c r="AO94" s="676">
        <v>380478.71259371866</v>
      </c>
      <c r="AP94" s="676">
        <v>183.024</v>
      </c>
      <c r="AQ94" s="676">
        <v>35.38873775635448</v>
      </c>
      <c r="AR94" s="676">
        <v>99.929296102798588</v>
      </c>
    </row>
    <row r="95" spans="2:44" s="12" customFormat="1">
      <c r="B95" s="946" t="s">
        <v>314</v>
      </c>
      <c r="C95" s="261"/>
      <c r="D95" s="259" t="s">
        <v>1679</v>
      </c>
      <c r="E95" s="459" t="s">
        <v>20</v>
      </c>
      <c r="F95" s="260" t="s">
        <v>16</v>
      </c>
      <c r="G95" s="260" t="s">
        <v>30</v>
      </c>
      <c r="H95" s="261" t="s">
        <v>23</v>
      </c>
      <c r="I95" s="267"/>
      <c r="J95" s="266"/>
      <c r="K95" s="267"/>
      <c r="L95" s="810">
        <v>0</v>
      </c>
      <c r="M95" s="798">
        <v>484.15600000000001</v>
      </c>
      <c r="N95" s="263">
        <v>0</v>
      </c>
      <c r="O95" s="263">
        <v>0.08</v>
      </c>
      <c r="P95" s="263">
        <v>0</v>
      </c>
      <c r="Q95" s="314">
        <f t="shared" si="8"/>
        <v>484.23599999999999</v>
      </c>
      <c r="R95" s="264"/>
      <c r="S95" s="315">
        <f t="shared" si="9"/>
        <v>484.23599999999999</v>
      </c>
      <c r="T95" s="676">
        <v>0</v>
      </c>
      <c r="U95" s="676">
        <v>0</v>
      </c>
      <c r="V95" s="676">
        <v>0</v>
      </c>
      <c r="W95" s="676">
        <v>0</v>
      </c>
      <c r="X95" s="676">
        <v>0</v>
      </c>
      <c r="Y95" s="677">
        <v>0</v>
      </c>
      <c r="Z95" s="677">
        <v>0</v>
      </c>
      <c r="AA95" s="676">
        <v>0</v>
      </c>
      <c r="AB95" s="676">
        <v>0</v>
      </c>
      <c r="AC95" s="381">
        <v>219.88</v>
      </c>
      <c r="AD95" s="263">
        <v>0</v>
      </c>
      <c r="AE95" s="263">
        <v>0.89</v>
      </c>
      <c r="AF95" s="263">
        <v>0</v>
      </c>
      <c r="AG95" s="315">
        <f t="shared" si="10"/>
        <v>220.76999999999998</v>
      </c>
      <c r="AH95" s="264"/>
      <c r="AI95" s="315">
        <f t="shared" si="11"/>
        <v>220.76999999999998</v>
      </c>
      <c r="AJ95" s="676">
        <v>0</v>
      </c>
      <c r="AK95" s="676">
        <v>0</v>
      </c>
      <c r="AL95" s="676">
        <v>0</v>
      </c>
      <c r="AM95" s="676">
        <v>0</v>
      </c>
      <c r="AN95" s="676">
        <v>0</v>
      </c>
      <c r="AO95" s="677">
        <v>0</v>
      </c>
      <c r="AP95" s="677">
        <v>0</v>
      </c>
      <c r="AQ95" s="676">
        <v>0</v>
      </c>
      <c r="AR95" s="676">
        <v>0</v>
      </c>
    </row>
    <row r="96" spans="2:44" s="12" customFormat="1">
      <c r="B96" s="947" t="s">
        <v>315</v>
      </c>
      <c r="C96" s="260"/>
      <c r="D96" s="259" t="s">
        <v>1680</v>
      </c>
      <c r="E96" s="459" t="s">
        <v>20</v>
      </c>
      <c r="F96" s="260" t="s">
        <v>24</v>
      </c>
      <c r="G96" s="260" t="s">
        <v>22</v>
      </c>
      <c r="H96" s="261" t="s">
        <v>23</v>
      </c>
      <c r="I96" s="265"/>
      <c r="J96" s="265"/>
      <c r="K96" s="265"/>
      <c r="L96" s="810">
        <v>0</v>
      </c>
      <c r="M96" s="798">
        <v>1748.884</v>
      </c>
      <c r="N96" s="263">
        <v>1311.663</v>
      </c>
      <c r="O96" s="263">
        <v>5829.6133</v>
      </c>
      <c r="P96" s="263">
        <v>5976.985778844698</v>
      </c>
      <c r="Q96" s="313">
        <f t="shared" si="8"/>
        <v>14867.146078844697</v>
      </c>
      <c r="R96" s="263"/>
      <c r="S96" s="315">
        <f t="shared" si="9"/>
        <v>14867.146078844697</v>
      </c>
      <c r="T96" s="676">
        <v>358.60476491873419</v>
      </c>
      <c r="U96" s="676">
        <v>1.9733677722409371</v>
      </c>
      <c r="V96" s="676">
        <v>1.5329999999999999</v>
      </c>
      <c r="W96" s="676">
        <v>0.1345616950611187</v>
      </c>
      <c r="X96" s="676">
        <v>1.3133909776800858</v>
      </c>
      <c r="Y96" s="676">
        <v>5379.0714737810049</v>
      </c>
      <c r="Z96" s="676">
        <v>22.992000000000001</v>
      </c>
      <c r="AA96" s="676">
        <v>2.3759636808008828</v>
      </c>
      <c r="AB96" s="676">
        <v>19.700864665201269</v>
      </c>
      <c r="AC96" s="381">
        <v>12470.9246</v>
      </c>
      <c r="AD96" s="263">
        <v>9353.1934999999994</v>
      </c>
      <c r="AE96" s="263">
        <v>41569.748800000001</v>
      </c>
      <c r="AF96" s="263">
        <v>83025.53774574009</v>
      </c>
      <c r="AG96" s="315">
        <f t="shared" si="10"/>
        <v>146419.40464574008</v>
      </c>
      <c r="AH96" s="263"/>
      <c r="AI96" s="315">
        <f t="shared" si="11"/>
        <v>146419.40464574008</v>
      </c>
      <c r="AJ96" s="676">
        <v>4981.3320236865957</v>
      </c>
      <c r="AK96" s="676">
        <v>27.411797065461208</v>
      </c>
      <c r="AL96" s="676">
        <v>21.292000000000002</v>
      </c>
      <c r="AM96" s="676">
        <v>1.9060202515129538</v>
      </c>
      <c r="AN96" s="676">
        <v>18.244144394418775</v>
      </c>
      <c r="AO96" s="676">
        <v>74719.980355298903</v>
      </c>
      <c r="AP96" s="676">
        <v>319.37299999999999</v>
      </c>
      <c r="AQ96" s="676">
        <v>33.695429533109376</v>
      </c>
      <c r="AR96" s="676">
        <v>273.66216591628148</v>
      </c>
    </row>
    <row r="97" spans="2:44" s="12" customFormat="1">
      <c r="B97" s="947" t="s">
        <v>316</v>
      </c>
      <c r="C97" s="260"/>
      <c r="D97" s="259" t="s">
        <v>1681</v>
      </c>
      <c r="E97" s="459" t="s">
        <v>20</v>
      </c>
      <c r="F97" s="260" t="s">
        <v>16</v>
      </c>
      <c r="G97" s="260" t="s">
        <v>22</v>
      </c>
      <c r="H97" s="261" t="s">
        <v>23</v>
      </c>
      <c r="I97" s="265"/>
      <c r="J97" s="265"/>
      <c r="K97" s="265"/>
      <c r="L97" s="810">
        <v>0</v>
      </c>
      <c r="M97" s="798">
        <v>498.35599999999999</v>
      </c>
      <c r="N97" s="263">
        <v>0</v>
      </c>
      <c r="O97" s="263">
        <v>0.09</v>
      </c>
      <c r="P97" s="263">
        <v>0</v>
      </c>
      <c r="Q97" s="313">
        <f t="shared" si="8"/>
        <v>498.44599999999997</v>
      </c>
      <c r="R97" s="263"/>
      <c r="S97" s="315">
        <f t="shared" si="9"/>
        <v>498.44599999999997</v>
      </c>
      <c r="T97" s="676">
        <v>0</v>
      </c>
      <c r="U97" s="676">
        <v>0</v>
      </c>
      <c r="V97" s="676">
        <v>0</v>
      </c>
      <c r="W97" s="676">
        <v>0</v>
      </c>
      <c r="X97" s="676">
        <v>0</v>
      </c>
      <c r="Y97" s="676">
        <v>0</v>
      </c>
      <c r="Z97" s="676">
        <v>0</v>
      </c>
      <c r="AA97" s="676">
        <v>0</v>
      </c>
      <c r="AB97" s="676">
        <v>0</v>
      </c>
      <c r="AC97" s="381">
        <v>393.62</v>
      </c>
      <c r="AD97" s="263">
        <v>0</v>
      </c>
      <c r="AE97" s="263">
        <v>1.6</v>
      </c>
      <c r="AF97" s="263">
        <v>0</v>
      </c>
      <c r="AG97" s="315">
        <f t="shared" si="10"/>
        <v>395.22</v>
      </c>
      <c r="AH97" s="263"/>
      <c r="AI97" s="315">
        <f t="shared" si="11"/>
        <v>395.22</v>
      </c>
      <c r="AJ97" s="676">
        <v>0</v>
      </c>
      <c r="AK97" s="676">
        <v>0</v>
      </c>
      <c r="AL97" s="676">
        <v>0</v>
      </c>
      <c r="AM97" s="676">
        <v>0</v>
      </c>
      <c r="AN97" s="676">
        <v>0</v>
      </c>
      <c r="AO97" s="676">
        <v>0</v>
      </c>
      <c r="AP97" s="676">
        <v>0</v>
      </c>
      <c r="AQ97" s="676">
        <v>0</v>
      </c>
      <c r="AR97" s="676">
        <v>0</v>
      </c>
    </row>
    <row r="98" spans="2:44" s="12" customFormat="1">
      <c r="B98" s="947" t="s">
        <v>317</v>
      </c>
      <c r="C98" s="260"/>
      <c r="D98" s="259" t="s">
        <v>1682</v>
      </c>
      <c r="E98" s="459" t="s">
        <v>20</v>
      </c>
      <c r="F98" s="260" t="s">
        <v>24</v>
      </c>
      <c r="G98" s="260" t="s">
        <v>27</v>
      </c>
      <c r="H98" s="261" t="s">
        <v>23</v>
      </c>
      <c r="I98" s="265"/>
      <c r="J98" s="269"/>
      <c r="K98" s="265"/>
      <c r="L98" s="810">
        <v>0</v>
      </c>
      <c r="M98" s="798">
        <v>2082.6125000000002</v>
      </c>
      <c r="N98" s="263">
        <v>1695.1496999999999</v>
      </c>
      <c r="O98" s="263">
        <v>7749.2559000000001</v>
      </c>
      <c r="P98" s="263">
        <v>1822.9116473859281</v>
      </c>
      <c r="Q98" s="313">
        <f t="shared" si="8"/>
        <v>13349.92974738593</v>
      </c>
      <c r="R98" s="263"/>
      <c r="S98" s="315">
        <f t="shared" si="9"/>
        <v>13349.92974738593</v>
      </c>
      <c r="T98" s="676">
        <v>9199.0048842236265</v>
      </c>
      <c r="U98" s="676">
        <v>2.9304625002213287</v>
      </c>
      <c r="V98" s="676">
        <v>7.0999999999999994E-2</v>
      </c>
      <c r="W98" s="676">
        <v>0.21197139376549634</v>
      </c>
      <c r="X98" s="676">
        <v>2.6780149712592023E-2</v>
      </c>
      <c r="Y98" s="676">
        <v>137985.07326335442</v>
      </c>
      <c r="Z98" s="676">
        <v>1.0580000000000001</v>
      </c>
      <c r="AA98" s="676">
        <v>3.7427912358476645</v>
      </c>
      <c r="AB98" s="676">
        <v>0.40170224568887963</v>
      </c>
      <c r="AC98" s="381">
        <v>14099.95</v>
      </c>
      <c r="AD98" s="263">
        <v>11476.7034</v>
      </c>
      <c r="AE98" s="263">
        <v>52464.93</v>
      </c>
      <c r="AF98" s="263">
        <v>24041.775218368162</v>
      </c>
      <c r="AG98" s="315">
        <f t="shared" si="10"/>
        <v>102083.35861836816</v>
      </c>
      <c r="AH98" s="263"/>
      <c r="AI98" s="315">
        <f t="shared" si="11"/>
        <v>102083.35861836816</v>
      </c>
      <c r="AJ98" s="676">
        <v>121322.61487630861</v>
      </c>
      <c r="AK98" s="676">
        <v>38.648894966707793</v>
      </c>
      <c r="AL98" s="676">
        <v>0.93</v>
      </c>
      <c r="AM98" s="676">
        <v>2.8507211268146793</v>
      </c>
      <c r="AN98" s="676">
        <v>0.35319446601238363</v>
      </c>
      <c r="AO98" s="676">
        <v>1819839.2231446302</v>
      </c>
      <c r="AP98" s="676">
        <v>13.957000000000001</v>
      </c>
      <c r="AQ98" s="676">
        <v>50.396249867168571</v>
      </c>
      <c r="AR98" s="676">
        <v>5.2979169901857608</v>
      </c>
    </row>
    <row r="99" spans="2:44" s="12" customFormat="1">
      <c r="B99" s="947" t="s">
        <v>318</v>
      </c>
      <c r="C99" s="260"/>
      <c r="D99" s="259" t="s">
        <v>1683</v>
      </c>
      <c r="E99" s="459" t="s">
        <v>20</v>
      </c>
      <c r="F99" s="260" t="s">
        <v>16</v>
      </c>
      <c r="G99" s="260" t="s">
        <v>27</v>
      </c>
      <c r="H99" s="261" t="s">
        <v>23</v>
      </c>
      <c r="I99" s="266"/>
      <c r="J99" s="262"/>
      <c r="K99" s="266"/>
      <c r="L99" s="810">
        <v>0</v>
      </c>
      <c r="M99" s="798">
        <v>488.36599999999999</v>
      </c>
      <c r="N99" s="263">
        <v>0</v>
      </c>
      <c r="O99" s="263">
        <v>0.08</v>
      </c>
      <c r="P99" s="263">
        <v>0</v>
      </c>
      <c r="Q99" s="313">
        <f t="shared" si="8"/>
        <v>488.44599999999997</v>
      </c>
      <c r="R99" s="263"/>
      <c r="S99" s="315">
        <f t="shared" si="9"/>
        <v>488.44599999999997</v>
      </c>
      <c r="T99" s="676">
        <v>0</v>
      </c>
      <c r="U99" s="676">
        <v>0</v>
      </c>
      <c r="V99" s="676">
        <v>0</v>
      </c>
      <c r="W99" s="676">
        <v>0</v>
      </c>
      <c r="X99" s="676">
        <v>0</v>
      </c>
      <c r="Y99" s="676">
        <v>0</v>
      </c>
      <c r="Z99" s="676">
        <v>0</v>
      </c>
      <c r="AA99" s="676">
        <v>0</v>
      </c>
      <c r="AB99" s="676">
        <v>0</v>
      </c>
      <c r="AC99" s="381">
        <v>257.75</v>
      </c>
      <c r="AD99" s="263">
        <v>0</v>
      </c>
      <c r="AE99" s="263">
        <v>1.05</v>
      </c>
      <c r="AF99" s="263">
        <v>0</v>
      </c>
      <c r="AG99" s="315">
        <f t="shared" si="10"/>
        <v>258.8</v>
      </c>
      <c r="AH99" s="263"/>
      <c r="AI99" s="315">
        <f t="shared" si="11"/>
        <v>258.8</v>
      </c>
      <c r="AJ99" s="676">
        <v>0</v>
      </c>
      <c r="AK99" s="676">
        <v>0</v>
      </c>
      <c r="AL99" s="676">
        <v>0</v>
      </c>
      <c r="AM99" s="676">
        <v>0</v>
      </c>
      <c r="AN99" s="676">
        <v>0</v>
      </c>
      <c r="AO99" s="676">
        <v>0</v>
      </c>
      <c r="AP99" s="676">
        <v>0</v>
      </c>
      <c r="AQ99" s="676">
        <v>0</v>
      </c>
      <c r="AR99" s="676">
        <v>0</v>
      </c>
    </row>
    <row r="100" spans="2:44" s="12" customFormat="1">
      <c r="B100" s="947" t="s">
        <v>319</v>
      </c>
      <c r="C100" s="260"/>
      <c r="D100" s="259" t="s">
        <v>1684</v>
      </c>
      <c r="E100" s="459" t="s">
        <v>20</v>
      </c>
      <c r="F100" s="260" t="s">
        <v>24</v>
      </c>
      <c r="G100" s="260" t="s">
        <v>22</v>
      </c>
      <c r="H100" s="261" t="s">
        <v>23</v>
      </c>
      <c r="I100" s="265"/>
      <c r="J100" s="262"/>
      <c r="K100" s="265"/>
      <c r="L100" s="810">
        <v>0</v>
      </c>
      <c r="M100" s="798">
        <v>3334.2085000000002</v>
      </c>
      <c r="N100" s="263">
        <v>2713.8906000000002</v>
      </c>
      <c r="O100" s="263">
        <v>12406.3572</v>
      </c>
      <c r="P100" s="263">
        <v>17856.062382522556</v>
      </c>
      <c r="Q100" s="313">
        <f t="shared" si="8"/>
        <v>36310.518682522554</v>
      </c>
      <c r="R100" s="263"/>
      <c r="S100" s="315">
        <f t="shared" si="9"/>
        <v>36310.518682522554</v>
      </c>
      <c r="T100" s="676">
        <v>72413.340033130706</v>
      </c>
      <c r="U100" s="676">
        <v>18.033510336258171</v>
      </c>
      <c r="V100" s="676">
        <v>1.5429999999999999</v>
      </c>
      <c r="W100" s="676">
        <v>0.34300162258326838</v>
      </c>
      <c r="X100" s="676">
        <v>0.10005559446343498</v>
      </c>
      <c r="Y100" s="676">
        <v>925275.4922897974</v>
      </c>
      <c r="Z100" s="676">
        <v>21.305</v>
      </c>
      <c r="AA100" s="676">
        <v>6.1651452414304888</v>
      </c>
      <c r="AB100" s="676">
        <v>1.5008339169515248</v>
      </c>
      <c r="AC100" s="381">
        <v>22573.6531</v>
      </c>
      <c r="AD100" s="263">
        <v>18373.903699999999</v>
      </c>
      <c r="AE100" s="263">
        <v>83994.988100000002</v>
      </c>
      <c r="AF100" s="263">
        <v>235489.43611320737</v>
      </c>
      <c r="AG100" s="315">
        <f t="shared" si="10"/>
        <v>360431.98101320735</v>
      </c>
      <c r="AH100" s="263"/>
      <c r="AI100" s="315">
        <f t="shared" si="11"/>
        <v>360431.98101320735</v>
      </c>
      <c r="AJ100" s="676">
        <v>955009.56536108535</v>
      </c>
      <c r="AK100" s="676">
        <v>237.81918987162609</v>
      </c>
      <c r="AL100" s="676">
        <v>20.352</v>
      </c>
      <c r="AM100" s="676">
        <v>4.6361530184290913</v>
      </c>
      <c r="AN100" s="676">
        <v>1.3196019485346753</v>
      </c>
      <c r="AO100" s="676">
        <v>12202762.351358783</v>
      </c>
      <c r="AP100" s="676">
        <v>280.98599999999999</v>
      </c>
      <c r="AQ100" s="676">
        <v>83.117236147804519</v>
      </c>
      <c r="AR100" s="676">
        <v>19.794029228020122</v>
      </c>
    </row>
    <row r="101" spans="2:44" s="12" customFormat="1">
      <c r="B101" s="947" t="s">
        <v>320</v>
      </c>
      <c r="C101" s="260"/>
      <c r="D101" s="259" t="s">
        <v>1685</v>
      </c>
      <c r="E101" s="459" t="s">
        <v>20</v>
      </c>
      <c r="F101" s="260" t="s">
        <v>16</v>
      </c>
      <c r="G101" s="260" t="s">
        <v>22</v>
      </c>
      <c r="H101" s="261" t="s">
        <v>23</v>
      </c>
      <c r="I101" s="265"/>
      <c r="J101" s="262"/>
      <c r="K101" s="265"/>
      <c r="L101" s="810">
        <v>0</v>
      </c>
      <c r="M101" s="798">
        <v>1631.51</v>
      </c>
      <c r="N101" s="263">
        <v>0</v>
      </c>
      <c r="O101" s="263">
        <v>0.28000000000000003</v>
      </c>
      <c r="P101" s="263">
        <v>0</v>
      </c>
      <c r="Q101" s="313">
        <f t="shared" si="8"/>
        <v>1631.79</v>
      </c>
      <c r="R101" s="263"/>
      <c r="S101" s="315">
        <f t="shared" si="9"/>
        <v>1631.79</v>
      </c>
      <c r="T101" s="676">
        <v>0</v>
      </c>
      <c r="U101" s="676">
        <v>0</v>
      </c>
      <c r="V101" s="676">
        <v>0</v>
      </c>
      <c r="W101" s="676">
        <v>0</v>
      </c>
      <c r="X101" s="676">
        <v>0</v>
      </c>
      <c r="Y101" s="676">
        <v>0</v>
      </c>
      <c r="Z101" s="676">
        <v>0</v>
      </c>
      <c r="AA101" s="676">
        <v>0</v>
      </c>
      <c r="AB101" s="676">
        <v>0</v>
      </c>
      <c r="AC101" s="381">
        <v>2565.8535999999999</v>
      </c>
      <c r="AD101" s="263">
        <v>0</v>
      </c>
      <c r="AE101" s="263">
        <v>10.43</v>
      </c>
      <c r="AF101" s="263">
        <v>0</v>
      </c>
      <c r="AG101" s="315">
        <f t="shared" si="10"/>
        <v>2576.2835999999998</v>
      </c>
      <c r="AH101" s="263"/>
      <c r="AI101" s="315">
        <f t="shared" si="11"/>
        <v>2576.2835999999998</v>
      </c>
      <c r="AJ101" s="676">
        <v>0</v>
      </c>
      <c r="AK101" s="676">
        <v>0</v>
      </c>
      <c r="AL101" s="676">
        <v>0</v>
      </c>
      <c r="AM101" s="676">
        <v>0</v>
      </c>
      <c r="AN101" s="676">
        <v>0</v>
      </c>
      <c r="AO101" s="676">
        <v>0</v>
      </c>
      <c r="AP101" s="676">
        <v>0</v>
      </c>
      <c r="AQ101" s="676">
        <v>0</v>
      </c>
      <c r="AR101" s="676">
        <v>0</v>
      </c>
    </row>
    <row r="102" spans="2:44" s="12" customFormat="1">
      <c r="B102" s="947" t="s">
        <v>321</v>
      </c>
      <c r="C102" s="260"/>
      <c r="D102" s="259" t="s">
        <v>1686</v>
      </c>
      <c r="E102" s="459" t="s">
        <v>20</v>
      </c>
      <c r="F102" s="260" t="s">
        <v>24</v>
      </c>
      <c r="G102" s="260" t="s">
        <v>25</v>
      </c>
      <c r="H102" s="261" t="s">
        <v>23</v>
      </c>
      <c r="I102" s="269"/>
      <c r="J102" s="259"/>
      <c r="K102" s="269"/>
      <c r="L102" s="810">
        <v>0</v>
      </c>
      <c r="M102" s="798">
        <v>5952.8137999999999</v>
      </c>
      <c r="N102" s="263">
        <v>4845.3135000000002</v>
      </c>
      <c r="O102" s="263">
        <v>22150.004799999999</v>
      </c>
      <c r="P102" s="263">
        <v>13146.631806701873</v>
      </c>
      <c r="Q102" s="313">
        <f t="shared" si="8"/>
        <v>46094.763906701875</v>
      </c>
      <c r="R102" s="263"/>
      <c r="S102" s="315">
        <f t="shared" si="9"/>
        <v>46094.763906701875</v>
      </c>
      <c r="T102" s="677">
        <v>51580.220228705504</v>
      </c>
      <c r="U102" s="677">
        <v>8.0251538386976264</v>
      </c>
      <c r="V102" s="677">
        <v>3.6440000000000001</v>
      </c>
      <c r="W102" s="676">
        <v>1.207186582961679</v>
      </c>
      <c r="X102" s="676">
        <v>2.1243071805879183</v>
      </c>
      <c r="Y102" s="676">
        <v>773703.30343058251</v>
      </c>
      <c r="Z102" s="676">
        <v>54.661000000000001</v>
      </c>
      <c r="AA102" s="676">
        <v>21.315363750169023</v>
      </c>
      <c r="AB102" s="676">
        <v>31.864607708818774</v>
      </c>
      <c r="AC102" s="382">
        <v>40302.4447</v>
      </c>
      <c r="AD102" s="264">
        <v>32804.315399999999</v>
      </c>
      <c r="AE102" s="264">
        <v>149962.58480000001</v>
      </c>
      <c r="AF102" s="264">
        <v>173384.03211821528</v>
      </c>
      <c r="AG102" s="315">
        <f t="shared" si="10"/>
        <v>396453.37701821531</v>
      </c>
      <c r="AH102" s="263"/>
      <c r="AI102" s="315">
        <f t="shared" si="11"/>
        <v>396453.37701821531</v>
      </c>
      <c r="AJ102" s="677">
        <v>680266.88923838898</v>
      </c>
      <c r="AK102" s="677">
        <v>105.84003181549083</v>
      </c>
      <c r="AL102" s="677">
        <v>48.06</v>
      </c>
      <c r="AM102" s="676">
        <v>16.233203006007603</v>
      </c>
      <c r="AN102" s="676">
        <v>28.013704794538601</v>
      </c>
      <c r="AO102" s="676">
        <v>10204003.338575838</v>
      </c>
      <c r="AP102" s="676">
        <v>720.9</v>
      </c>
      <c r="AQ102" s="676">
        <v>286.97740622189343</v>
      </c>
      <c r="AR102" s="676">
        <v>420.20557191807865</v>
      </c>
    </row>
    <row r="103" spans="2:44" s="12" customFormat="1">
      <c r="B103" s="947" t="s">
        <v>322</v>
      </c>
      <c r="C103" s="260"/>
      <c r="D103" s="259" t="s">
        <v>1687</v>
      </c>
      <c r="E103" s="459" t="s">
        <v>20</v>
      </c>
      <c r="F103" s="260" t="s">
        <v>16</v>
      </c>
      <c r="G103" s="260" t="s">
        <v>25</v>
      </c>
      <c r="H103" s="261" t="s">
        <v>23</v>
      </c>
      <c r="I103" s="262"/>
      <c r="J103" s="262"/>
      <c r="K103" s="262"/>
      <c r="L103" s="810">
        <v>0</v>
      </c>
      <c r="M103" s="798">
        <v>555.53599999999994</v>
      </c>
      <c r="N103" s="263">
        <v>0</v>
      </c>
      <c r="O103" s="263">
        <v>0.1</v>
      </c>
      <c r="P103" s="263">
        <v>0</v>
      </c>
      <c r="Q103" s="313">
        <f t="shared" ref="Q103:Q133" si="12">SUM(M103:P103)</f>
        <v>555.63599999999997</v>
      </c>
      <c r="R103" s="263"/>
      <c r="S103" s="315">
        <f t="shared" ref="S103:S133" si="13">Q103+R103</f>
        <v>555.63599999999997</v>
      </c>
      <c r="T103" s="676">
        <v>0</v>
      </c>
      <c r="U103" s="676">
        <v>0</v>
      </c>
      <c r="V103" s="676">
        <v>0</v>
      </c>
      <c r="W103" s="676">
        <v>0</v>
      </c>
      <c r="X103" s="676">
        <v>0</v>
      </c>
      <c r="Y103" s="676">
        <v>0</v>
      </c>
      <c r="Z103" s="676">
        <v>0</v>
      </c>
      <c r="AA103" s="676">
        <v>0</v>
      </c>
      <c r="AB103" s="676">
        <v>0</v>
      </c>
      <c r="AC103" s="381">
        <v>1038.1500000000001</v>
      </c>
      <c r="AD103" s="263">
        <v>0</v>
      </c>
      <c r="AE103" s="263">
        <v>4.22</v>
      </c>
      <c r="AF103" s="263">
        <v>0</v>
      </c>
      <c r="AG103" s="315">
        <f t="shared" ref="AG103:AG133" si="14">SUM(AC103:AF103)</f>
        <v>1042.3700000000001</v>
      </c>
      <c r="AH103" s="263"/>
      <c r="AI103" s="315">
        <f t="shared" ref="AI103:AI133" si="15">AG103+AH103</f>
        <v>1042.3700000000001</v>
      </c>
      <c r="AJ103" s="676">
        <v>0</v>
      </c>
      <c r="AK103" s="676">
        <v>0</v>
      </c>
      <c r="AL103" s="676">
        <v>0</v>
      </c>
      <c r="AM103" s="676">
        <v>0</v>
      </c>
      <c r="AN103" s="676">
        <v>0</v>
      </c>
      <c r="AO103" s="676">
        <v>0</v>
      </c>
      <c r="AP103" s="676">
        <v>0</v>
      </c>
      <c r="AQ103" s="676">
        <v>0</v>
      </c>
      <c r="AR103" s="676">
        <v>0</v>
      </c>
    </row>
    <row r="104" spans="2:44" s="12" customFormat="1">
      <c r="B104" s="947" t="s">
        <v>323</v>
      </c>
      <c r="C104" s="260"/>
      <c r="D104" s="259" t="s">
        <v>1688</v>
      </c>
      <c r="E104" s="459" t="s">
        <v>20</v>
      </c>
      <c r="F104" s="260" t="s">
        <v>24</v>
      </c>
      <c r="G104" s="260" t="s">
        <v>30</v>
      </c>
      <c r="H104" s="261" t="s">
        <v>23</v>
      </c>
      <c r="I104" s="262"/>
      <c r="J104" s="265"/>
      <c r="K104" s="262"/>
      <c r="L104" s="810">
        <v>0</v>
      </c>
      <c r="M104" s="798">
        <v>1396.3188</v>
      </c>
      <c r="N104" s="263">
        <v>1136.5386000000001</v>
      </c>
      <c r="O104" s="263">
        <v>5195.6049000000003</v>
      </c>
      <c r="P104" s="263">
        <v>3196.6360889431407</v>
      </c>
      <c r="Q104" s="313">
        <f t="shared" si="12"/>
        <v>10925.098388943141</v>
      </c>
      <c r="R104" s="263"/>
      <c r="S104" s="315">
        <f t="shared" si="13"/>
        <v>10925.098388943141</v>
      </c>
      <c r="T104" s="676">
        <v>13769.793754030896</v>
      </c>
      <c r="U104" s="676">
        <v>7.0669897980142959</v>
      </c>
      <c r="V104" s="676">
        <v>0.26700000000000002</v>
      </c>
      <c r="W104" s="676">
        <v>0.45515452921727884</v>
      </c>
      <c r="X104" s="676">
        <v>0.1402520561937495</v>
      </c>
      <c r="Y104" s="676">
        <v>206546.90631046327</v>
      </c>
      <c r="Z104" s="676">
        <v>4.0039999999999996</v>
      </c>
      <c r="AA104" s="676">
        <v>8.0366900110843957</v>
      </c>
      <c r="AB104" s="676">
        <v>2.1037808429062452</v>
      </c>
      <c r="AC104" s="381">
        <v>9453.5228999999999</v>
      </c>
      <c r="AD104" s="263">
        <v>7694.7280000000001</v>
      </c>
      <c r="AE104" s="263">
        <v>35175.8992</v>
      </c>
      <c r="AF104" s="263">
        <v>42152.545850927905</v>
      </c>
      <c r="AG104" s="315">
        <f t="shared" si="14"/>
        <v>94476.695950927911</v>
      </c>
      <c r="AH104" s="263"/>
      <c r="AI104" s="315">
        <f t="shared" si="15"/>
        <v>94476.695950927911</v>
      </c>
      <c r="AJ104" s="676">
        <v>181584.29551308768</v>
      </c>
      <c r="AK104" s="676">
        <v>93.192491667808639</v>
      </c>
      <c r="AL104" s="676">
        <v>3.52</v>
      </c>
      <c r="AM104" s="676">
        <v>6.1214199981272426</v>
      </c>
      <c r="AN104" s="676">
        <v>1.8498050344662833</v>
      </c>
      <c r="AO104" s="676">
        <v>2723764.4326963159</v>
      </c>
      <c r="AP104" s="676">
        <v>52.795999999999999</v>
      </c>
      <c r="AQ104" s="676">
        <v>108.21704335288949</v>
      </c>
      <c r="AR104" s="676">
        <v>27.747075516994229</v>
      </c>
    </row>
    <row r="105" spans="2:44" s="12" customFormat="1">
      <c r="B105" s="947" t="s">
        <v>324</v>
      </c>
      <c r="C105" s="260"/>
      <c r="D105" s="259" t="s">
        <v>1689</v>
      </c>
      <c r="E105" s="459" t="s">
        <v>20</v>
      </c>
      <c r="F105" s="260" t="s">
        <v>16</v>
      </c>
      <c r="G105" s="260" t="s">
        <v>30</v>
      </c>
      <c r="H105" s="261" t="s">
        <v>23</v>
      </c>
      <c r="I105" s="262"/>
      <c r="J105" s="266"/>
      <c r="K105" s="262"/>
      <c r="L105" s="810">
        <v>0</v>
      </c>
      <c r="M105" s="798">
        <v>487.56599999999997</v>
      </c>
      <c r="N105" s="263">
        <v>0</v>
      </c>
      <c r="O105" s="263">
        <v>0.08</v>
      </c>
      <c r="P105" s="263">
        <v>0</v>
      </c>
      <c r="Q105" s="313">
        <f t="shared" si="12"/>
        <v>487.64599999999996</v>
      </c>
      <c r="R105" s="263"/>
      <c r="S105" s="315">
        <f t="shared" si="13"/>
        <v>487.64599999999996</v>
      </c>
      <c r="T105" s="676">
        <v>0</v>
      </c>
      <c r="U105" s="676">
        <v>0</v>
      </c>
      <c r="V105" s="676">
        <v>0</v>
      </c>
      <c r="W105" s="676">
        <v>0</v>
      </c>
      <c r="X105" s="676">
        <v>0</v>
      </c>
      <c r="Y105" s="676">
        <v>0</v>
      </c>
      <c r="Z105" s="676">
        <v>0</v>
      </c>
      <c r="AA105" s="676">
        <v>0</v>
      </c>
      <c r="AB105" s="676">
        <v>0</v>
      </c>
      <c r="AC105" s="381">
        <v>248.69</v>
      </c>
      <c r="AD105" s="263">
        <v>0</v>
      </c>
      <c r="AE105" s="263">
        <v>1.01</v>
      </c>
      <c r="AF105" s="263">
        <v>0</v>
      </c>
      <c r="AG105" s="315">
        <f t="shared" si="14"/>
        <v>249.7</v>
      </c>
      <c r="AH105" s="263"/>
      <c r="AI105" s="315">
        <f t="shared" si="15"/>
        <v>249.7</v>
      </c>
      <c r="AJ105" s="676">
        <v>0</v>
      </c>
      <c r="AK105" s="676">
        <v>0</v>
      </c>
      <c r="AL105" s="676">
        <v>0</v>
      </c>
      <c r="AM105" s="676">
        <v>0</v>
      </c>
      <c r="AN105" s="676">
        <v>0</v>
      </c>
      <c r="AO105" s="676">
        <v>0</v>
      </c>
      <c r="AP105" s="676">
        <v>0</v>
      </c>
      <c r="AQ105" s="676">
        <v>0</v>
      </c>
      <c r="AR105" s="676">
        <v>0</v>
      </c>
    </row>
    <row r="106" spans="2:44" s="12" customFormat="1">
      <c r="B106" s="946" t="s">
        <v>325</v>
      </c>
      <c r="C106" s="261"/>
      <c r="D106" s="259" t="s">
        <v>1690</v>
      </c>
      <c r="E106" s="459" t="s">
        <v>20</v>
      </c>
      <c r="F106" s="260" t="s">
        <v>24</v>
      </c>
      <c r="G106" s="260" t="s">
        <v>22</v>
      </c>
      <c r="H106" s="261" t="s">
        <v>23</v>
      </c>
      <c r="I106" s="259"/>
      <c r="J106" s="266"/>
      <c r="K106" s="259"/>
      <c r="L106" s="810">
        <v>0</v>
      </c>
      <c r="M106" s="798">
        <v>3832.8436999999999</v>
      </c>
      <c r="N106" s="263">
        <v>3119.7565</v>
      </c>
      <c r="O106" s="263">
        <v>14261.743899999999</v>
      </c>
      <c r="P106" s="263">
        <v>9400.7702540989831</v>
      </c>
      <c r="Q106" s="314">
        <f t="shared" si="12"/>
        <v>30615.11435409898</v>
      </c>
      <c r="R106" s="264"/>
      <c r="S106" s="315">
        <f t="shared" si="13"/>
        <v>30615.11435409898</v>
      </c>
      <c r="T106" s="676">
        <v>37795.691125138896</v>
      </c>
      <c r="U106" s="676">
        <v>9.7143617844961963</v>
      </c>
      <c r="V106" s="676">
        <v>1.65</v>
      </c>
      <c r="W106" s="676">
        <v>1.5995400416337906</v>
      </c>
      <c r="X106" s="676">
        <v>1.6246970982185296</v>
      </c>
      <c r="Y106" s="677">
        <v>566935.3668770832</v>
      </c>
      <c r="Z106" s="677">
        <v>24.756</v>
      </c>
      <c r="AA106" s="676">
        <v>28.243171603794291</v>
      </c>
      <c r="AB106" s="676">
        <v>24.370456473277955</v>
      </c>
      <c r="AC106" s="381">
        <v>25949.572</v>
      </c>
      <c r="AD106" s="263">
        <v>21121.744699999999</v>
      </c>
      <c r="AE106" s="263">
        <v>96556.547099999996</v>
      </c>
      <c r="AF106" s="263">
        <v>123994.56730959259</v>
      </c>
      <c r="AG106" s="315">
        <f t="shared" si="14"/>
        <v>267622.43110959255</v>
      </c>
      <c r="AH106" s="264"/>
      <c r="AI106" s="315">
        <f t="shared" si="15"/>
        <v>267622.43110959255</v>
      </c>
      <c r="AJ106" s="676">
        <v>498499.66116132902</v>
      </c>
      <c r="AK106" s="676">
        <v>128.12571242987121</v>
      </c>
      <c r="AL106" s="676">
        <v>21.768000000000001</v>
      </c>
      <c r="AM106" s="676">
        <v>21.513679413802748</v>
      </c>
      <c r="AN106" s="676">
        <v>21.429665492051999</v>
      </c>
      <c r="AO106" s="677">
        <v>7477494.9174199374</v>
      </c>
      <c r="AP106" s="677">
        <v>326.51900000000001</v>
      </c>
      <c r="AQ106" s="676">
        <v>380.32789426569724</v>
      </c>
      <c r="AR106" s="676">
        <v>321.44498238078012</v>
      </c>
    </row>
    <row r="107" spans="2:44" s="12" customFormat="1">
      <c r="B107" s="947" t="s">
        <v>326</v>
      </c>
      <c r="C107" s="260"/>
      <c r="D107" s="259" t="s">
        <v>1691</v>
      </c>
      <c r="E107" s="459" t="s">
        <v>20</v>
      </c>
      <c r="F107" s="260" t="s">
        <v>16</v>
      </c>
      <c r="G107" s="260" t="s">
        <v>22</v>
      </c>
      <c r="H107" s="261" t="s">
        <v>23</v>
      </c>
      <c r="I107" s="262"/>
      <c r="J107" s="268"/>
      <c r="K107" s="262"/>
      <c r="L107" s="810">
        <v>0</v>
      </c>
      <c r="M107" s="798">
        <v>526.846</v>
      </c>
      <c r="N107" s="263">
        <v>0</v>
      </c>
      <c r="O107" s="263">
        <v>0.09</v>
      </c>
      <c r="P107" s="263">
        <v>0</v>
      </c>
      <c r="Q107" s="313">
        <f t="shared" si="12"/>
        <v>526.93600000000004</v>
      </c>
      <c r="R107" s="263"/>
      <c r="S107" s="315">
        <f t="shared" si="13"/>
        <v>526.93600000000004</v>
      </c>
      <c r="T107" s="677">
        <v>0</v>
      </c>
      <c r="U107" s="677">
        <v>0</v>
      </c>
      <c r="V107" s="677">
        <v>0</v>
      </c>
      <c r="W107" s="676">
        <v>0</v>
      </c>
      <c r="X107" s="676">
        <v>0</v>
      </c>
      <c r="Y107" s="676">
        <v>0</v>
      </c>
      <c r="Z107" s="676">
        <v>0</v>
      </c>
      <c r="AA107" s="676">
        <v>0</v>
      </c>
      <c r="AB107" s="676">
        <v>0</v>
      </c>
      <c r="AC107" s="382">
        <v>704.66</v>
      </c>
      <c r="AD107" s="264">
        <v>0</v>
      </c>
      <c r="AE107" s="264">
        <v>2.87</v>
      </c>
      <c r="AF107" s="264">
        <v>0</v>
      </c>
      <c r="AG107" s="315">
        <f t="shared" si="14"/>
        <v>707.53</v>
      </c>
      <c r="AH107" s="263"/>
      <c r="AI107" s="315">
        <f t="shared" si="15"/>
        <v>707.53</v>
      </c>
      <c r="AJ107" s="677">
        <v>0</v>
      </c>
      <c r="AK107" s="677">
        <v>0</v>
      </c>
      <c r="AL107" s="677">
        <v>0</v>
      </c>
      <c r="AM107" s="676">
        <v>0</v>
      </c>
      <c r="AN107" s="676">
        <v>0</v>
      </c>
      <c r="AO107" s="676">
        <v>0</v>
      </c>
      <c r="AP107" s="676">
        <v>0</v>
      </c>
      <c r="AQ107" s="676">
        <v>0</v>
      </c>
      <c r="AR107" s="676">
        <v>0</v>
      </c>
    </row>
    <row r="108" spans="2:44" s="12" customFormat="1">
      <c r="B108" s="947" t="s">
        <v>327</v>
      </c>
      <c r="C108" s="260"/>
      <c r="D108" s="259" t="s">
        <v>1692</v>
      </c>
      <c r="E108" s="459" t="s">
        <v>20</v>
      </c>
      <c r="F108" s="260" t="s">
        <v>24</v>
      </c>
      <c r="G108" s="260" t="s">
        <v>17</v>
      </c>
      <c r="H108" s="261" t="s">
        <v>23</v>
      </c>
      <c r="I108" s="265"/>
      <c r="J108" s="265"/>
      <c r="K108" s="265"/>
      <c r="L108" s="810">
        <v>0</v>
      </c>
      <c r="M108" s="798">
        <v>79755.866399999999</v>
      </c>
      <c r="N108" s="263">
        <v>69913.366399999999</v>
      </c>
      <c r="O108" s="263">
        <v>298065.69459999999</v>
      </c>
      <c r="P108" s="263">
        <v>53959.795828502167</v>
      </c>
      <c r="Q108" s="313">
        <f t="shared" si="12"/>
        <v>501694.72322850215</v>
      </c>
      <c r="R108" s="263"/>
      <c r="S108" s="315">
        <f t="shared" si="13"/>
        <v>501694.72322850215</v>
      </c>
      <c r="T108" s="676">
        <v>313486.99751420016</v>
      </c>
      <c r="U108" s="676">
        <v>0.11273471718317343</v>
      </c>
      <c r="V108" s="676">
        <v>0.94899999999999995</v>
      </c>
      <c r="W108" s="676">
        <v>-2.8013385881238824</v>
      </c>
      <c r="X108" s="676">
        <v>16.584654619972508</v>
      </c>
      <c r="Y108" s="676">
        <v>4173611.3013635809</v>
      </c>
      <c r="Z108" s="676">
        <v>17.084</v>
      </c>
      <c r="AA108" s="676">
        <v>-41.945183168869143</v>
      </c>
      <c r="AB108" s="676">
        <v>222.23551476020307</v>
      </c>
      <c r="AC108" s="381">
        <v>50586.972300000001</v>
      </c>
      <c r="AD108" s="263">
        <v>49191.972300000001</v>
      </c>
      <c r="AE108" s="263">
        <v>326926.19890000002</v>
      </c>
      <c r="AF108" s="263">
        <v>621022.94030628307</v>
      </c>
      <c r="AG108" s="315">
        <f t="shared" si="14"/>
        <v>1047728.0838062831</v>
      </c>
      <c r="AH108" s="263"/>
      <c r="AI108" s="315">
        <f t="shared" si="15"/>
        <v>1047728.0838062831</v>
      </c>
      <c r="AJ108" s="676">
        <v>1358614.5492303008</v>
      </c>
      <c r="AK108" s="676">
        <v>-7.9859936030366514</v>
      </c>
      <c r="AL108" s="676">
        <v>33.142000000000003</v>
      </c>
      <c r="AM108" s="676">
        <v>-28.129794634015916</v>
      </c>
      <c r="AN108" s="676">
        <v>116.43609490869686</v>
      </c>
      <c r="AO108" s="676">
        <v>16716384.736569164</v>
      </c>
      <c r="AP108" s="676">
        <v>596.56399999999996</v>
      </c>
      <c r="AQ108" s="676">
        <v>-501.41105297465742</v>
      </c>
      <c r="AR108" s="676">
        <v>1693.5062835386109</v>
      </c>
    </row>
    <row r="109" spans="2:44" s="12" customFormat="1">
      <c r="B109" s="947" t="s">
        <v>328</v>
      </c>
      <c r="C109" s="260"/>
      <c r="D109" s="259" t="s">
        <v>1693</v>
      </c>
      <c r="E109" s="459" t="s">
        <v>20</v>
      </c>
      <c r="F109" s="260" t="s">
        <v>16</v>
      </c>
      <c r="G109" s="260" t="s">
        <v>17</v>
      </c>
      <c r="H109" s="261" t="s">
        <v>23</v>
      </c>
      <c r="I109" s="266"/>
      <c r="J109" s="266"/>
      <c r="K109" s="266"/>
      <c r="L109" s="810">
        <v>0</v>
      </c>
      <c r="M109" s="798">
        <v>3204.54</v>
      </c>
      <c r="N109" s="263">
        <v>0</v>
      </c>
      <c r="O109" s="263">
        <v>0.55000000000000004</v>
      </c>
      <c r="P109" s="263">
        <v>0</v>
      </c>
      <c r="Q109" s="313">
        <f t="shared" si="12"/>
        <v>3205.09</v>
      </c>
      <c r="R109" s="263"/>
      <c r="S109" s="315">
        <f t="shared" si="13"/>
        <v>3205.09</v>
      </c>
      <c r="T109" s="676">
        <v>0</v>
      </c>
      <c r="U109" s="676">
        <v>0</v>
      </c>
      <c r="V109" s="676">
        <v>0</v>
      </c>
      <c r="W109" s="676">
        <v>0</v>
      </c>
      <c r="X109" s="676">
        <v>0</v>
      </c>
      <c r="Y109" s="676">
        <v>0</v>
      </c>
      <c r="Z109" s="676">
        <v>0</v>
      </c>
      <c r="AA109" s="676">
        <v>0</v>
      </c>
      <c r="AB109" s="676">
        <v>0</v>
      </c>
      <c r="AC109" s="381">
        <v>4624.3335999999999</v>
      </c>
      <c r="AD109" s="263">
        <v>0</v>
      </c>
      <c r="AE109" s="263">
        <v>18.809999999999999</v>
      </c>
      <c r="AF109" s="263">
        <v>0</v>
      </c>
      <c r="AG109" s="315">
        <f t="shared" si="14"/>
        <v>4643.1436000000003</v>
      </c>
      <c r="AH109" s="263"/>
      <c r="AI109" s="315">
        <f t="shared" si="15"/>
        <v>4643.1436000000003</v>
      </c>
      <c r="AJ109" s="676">
        <v>0</v>
      </c>
      <c r="AK109" s="676">
        <v>0</v>
      </c>
      <c r="AL109" s="676">
        <v>0</v>
      </c>
      <c r="AM109" s="676">
        <v>0</v>
      </c>
      <c r="AN109" s="676">
        <v>0</v>
      </c>
      <c r="AO109" s="676">
        <v>0</v>
      </c>
      <c r="AP109" s="676">
        <v>0</v>
      </c>
      <c r="AQ109" s="676">
        <v>0</v>
      </c>
      <c r="AR109" s="676">
        <v>0</v>
      </c>
    </row>
    <row r="110" spans="2:44" s="12" customFormat="1">
      <c r="B110" s="947" t="s">
        <v>329</v>
      </c>
      <c r="C110" s="260"/>
      <c r="D110" s="259" t="s">
        <v>1694</v>
      </c>
      <c r="E110" s="459" t="s">
        <v>20</v>
      </c>
      <c r="F110" s="260" t="s">
        <v>24</v>
      </c>
      <c r="G110" s="260" t="s">
        <v>17</v>
      </c>
      <c r="H110" s="261" t="s">
        <v>23</v>
      </c>
      <c r="I110" s="266"/>
      <c r="J110" s="266"/>
      <c r="K110" s="266"/>
      <c r="L110" s="810">
        <v>0</v>
      </c>
      <c r="M110" s="798">
        <v>38884.567799999997</v>
      </c>
      <c r="N110" s="263">
        <v>34055.664199999999</v>
      </c>
      <c r="O110" s="263">
        <v>96506.914099999995</v>
      </c>
      <c r="P110" s="263">
        <v>95212.120899999965</v>
      </c>
      <c r="Q110" s="313">
        <f t="shared" si="12"/>
        <v>264659.26699999993</v>
      </c>
      <c r="R110" s="263"/>
      <c r="S110" s="315">
        <f t="shared" si="13"/>
        <v>264659.26699999993</v>
      </c>
      <c r="T110" s="676">
        <v>919825.14048798196</v>
      </c>
      <c r="U110" s="676">
        <v>0</v>
      </c>
      <c r="V110" s="676">
        <v>0</v>
      </c>
      <c r="W110" s="676">
        <v>-4.3443005271695476</v>
      </c>
      <c r="X110" s="676">
        <v>42.923814608705086</v>
      </c>
      <c r="Y110" s="676">
        <v>13499422.250616256</v>
      </c>
      <c r="Z110" s="676">
        <v>0</v>
      </c>
      <c r="AA110" s="676">
        <v>-74.336527377927098</v>
      </c>
      <c r="AB110" s="676">
        <v>626.85699131199567</v>
      </c>
      <c r="AC110" s="381">
        <v>20016.1158</v>
      </c>
      <c r="AD110" s="263">
        <v>23451.253000000001</v>
      </c>
      <c r="AE110" s="263">
        <v>100645.66959999999</v>
      </c>
      <c r="AF110" s="263">
        <v>211244.47333056561</v>
      </c>
      <c r="AG110" s="315">
        <f t="shared" si="14"/>
        <v>355357.51173056557</v>
      </c>
      <c r="AH110" s="263"/>
      <c r="AI110" s="315">
        <f t="shared" si="15"/>
        <v>355357.51173056557</v>
      </c>
      <c r="AJ110" s="676">
        <v>1833660.0852976004</v>
      </c>
      <c r="AK110" s="676">
        <v>0.80244798701871123</v>
      </c>
      <c r="AL110" s="676">
        <v>0.5</v>
      </c>
      <c r="AM110" s="676">
        <v>-8.9520769397595963</v>
      </c>
      <c r="AN110" s="676">
        <v>86.379169465341477</v>
      </c>
      <c r="AO110" s="676">
        <v>26543989.576289356</v>
      </c>
      <c r="AP110" s="676">
        <v>8.9909999999999997</v>
      </c>
      <c r="AQ110" s="676">
        <v>-144.75671052806453</v>
      </c>
      <c r="AR110" s="676">
        <v>1243.2794172429221</v>
      </c>
    </row>
    <row r="111" spans="2:44" s="12" customFormat="1">
      <c r="B111" s="946" t="s">
        <v>330</v>
      </c>
      <c r="C111" s="261"/>
      <c r="D111" s="259" t="s">
        <v>1695</v>
      </c>
      <c r="E111" s="459" t="s">
        <v>20</v>
      </c>
      <c r="F111" s="260" t="s">
        <v>16</v>
      </c>
      <c r="G111" s="260" t="s">
        <v>17</v>
      </c>
      <c r="H111" s="261" t="s">
        <v>23</v>
      </c>
      <c r="I111" s="268"/>
      <c r="J111" s="268"/>
      <c r="K111" s="268"/>
      <c r="L111" s="810">
        <v>0</v>
      </c>
      <c r="M111" s="798">
        <v>2424.12</v>
      </c>
      <c r="N111" s="263">
        <v>0</v>
      </c>
      <c r="O111" s="263">
        <v>0.42</v>
      </c>
      <c r="P111" s="263">
        <v>0</v>
      </c>
      <c r="Q111" s="314">
        <f t="shared" si="12"/>
        <v>2424.54</v>
      </c>
      <c r="R111" s="264"/>
      <c r="S111" s="315">
        <f t="shared" si="13"/>
        <v>2424.54</v>
      </c>
      <c r="T111" s="677">
        <v>0</v>
      </c>
      <c r="U111" s="677">
        <v>0</v>
      </c>
      <c r="V111" s="677">
        <v>0</v>
      </c>
      <c r="W111" s="676">
        <v>0</v>
      </c>
      <c r="X111" s="676">
        <v>0</v>
      </c>
      <c r="Y111" s="677">
        <v>0</v>
      </c>
      <c r="Z111" s="677">
        <v>0</v>
      </c>
      <c r="AA111" s="676">
        <v>0</v>
      </c>
      <c r="AB111" s="676">
        <v>0</v>
      </c>
      <c r="AC111" s="382">
        <v>2616.9335999999998</v>
      </c>
      <c r="AD111" s="264">
        <v>0</v>
      </c>
      <c r="AE111" s="264">
        <v>10.64</v>
      </c>
      <c r="AF111" s="264">
        <v>0</v>
      </c>
      <c r="AG111" s="315">
        <f t="shared" si="14"/>
        <v>2627.5735999999997</v>
      </c>
      <c r="AH111" s="264"/>
      <c r="AI111" s="315">
        <f t="shared" si="15"/>
        <v>2627.5735999999997</v>
      </c>
      <c r="AJ111" s="677">
        <v>0</v>
      </c>
      <c r="AK111" s="677">
        <v>0</v>
      </c>
      <c r="AL111" s="677">
        <v>0</v>
      </c>
      <c r="AM111" s="676">
        <v>0</v>
      </c>
      <c r="AN111" s="676">
        <v>0</v>
      </c>
      <c r="AO111" s="677">
        <v>0</v>
      </c>
      <c r="AP111" s="677">
        <v>0</v>
      </c>
      <c r="AQ111" s="676">
        <v>0</v>
      </c>
      <c r="AR111" s="676">
        <v>0</v>
      </c>
    </row>
    <row r="112" spans="2:44" s="12" customFormat="1">
      <c r="B112" s="343"/>
      <c r="C112" s="260"/>
      <c r="D112" s="259"/>
      <c r="E112" s="259"/>
      <c r="F112" s="260"/>
      <c r="G112" s="260"/>
      <c r="H112" s="261"/>
      <c r="I112" s="266"/>
      <c r="J112" s="266"/>
      <c r="K112" s="266"/>
      <c r="L112" s="811"/>
      <c r="M112" s="798"/>
      <c r="N112" s="263"/>
      <c r="O112" s="263"/>
      <c r="P112" s="263"/>
      <c r="Q112" s="313">
        <f t="shared" si="12"/>
        <v>0</v>
      </c>
      <c r="R112" s="263"/>
      <c r="S112" s="315">
        <f t="shared" si="13"/>
        <v>0</v>
      </c>
      <c r="T112" s="331"/>
      <c r="U112" s="331"/>
      <c r="V112" s="331"/>
      <c r="W112" s="331"/>
      <c r="X112" s="331"/>
      <c r="Y112" s="331"/>
      <c r="Z112" s="331"/>
      <c r="AA112" s="331"/>
      <c r="AB112" s="331"/>
      <c r="AC112" s="381"/>
      <c r="AD112" s="263"/>
      <c r="AE112" s="263"/>
      <c r="AF112" s="263"/>
      <c r="AG112" s="315">
        <f t="shared" si="14"/>
        <v>0</v>
      </c>
      <c r="AH112" s="263"/>
      <c r="AI112" s="315">
        <f t="shared" si="15"/>
        <v>0</v>
      </c>
      <c r="AJ112" s="331"/>
      <c r="AK112" s="331"/>
      <c r="AL112" s="331"/>
      <c r="AM112" s="676"/>
      <c r="AN112" s="676"/>
      <c r="AO112" s="331"/>
      <c r="AP112" s="331"/>
      <c r="AQ112" s="676"/>
      <c r="AR112" s="676"/>
    </row>
    <row r="113" spans="2:44" s="12" customFormat="1">
      <c r="B113" s="343"/>
      <c r="C113" s="878" t="s">
        <v>1715</v>
      </c>
      <c r="D113" s="266" t="s">
        <v>1696</v>
      </c>
      <c r="E113" s="459" t="s">
        <v>20</v>
      </c>
      <c r="F113" s="260" t="s">
        <v>16</v>
      </c>
      <c r="G113" s="260" t="s">
        <v>17</v>
      </c>
      <c r="H113" s="261" t="s">
        <v>18</v>
      </c>
      <c r="I113" s="266"/>
      <c r="J113" s="672">
        <v>1518172.4561000001</v>
      </c>
      <c r="K113" s="266"/>
      <c r="L113" s="810">
        <v>679826.45354694431</v>
      </c>
      <c r="M113" s="798"/>
      <c r="N113" s="263"/>
      <c r="O113" s="263"/>
      <c r="P113" s="263"/>
      <c r="Q113" s="313">
        <f t="shared" si="12"/>
        <v>0</v>
      </c>
      <c r="R113" s="263"/>
      <c r="S113" s="315">
        <f t="shared" si="13"/>
        <v>0</v>
      </c>
      <c r="T113" s="331"/>
      <c r="U113" s="331"/>
      <c r="V113" s="331"/>
      <c r="W113" s="331"/>
      <c r="X113" s="331"/>
      <c r="Y113" s="331"/>
      <c r="Z113" s="331"/>
      <c r="AA113" s="331"/>
      <c r="AB113" s="331"/>
      <c r="AC113" s="381"/>
      <c r="AD113" s="263"/>
      <c r="AE113" s="263"/>
      <c r="AF113" s="263"/>
      <c r="AG113" s="315">
        <f t="shared" si="14"/>
        <v>0</v>
      </c>
      <c r="AH113" s="263"/>
      <c r="AI113" s="315">
        <f t="shared" si="15"/>
        <v>0</v>
      </c>
      <c r="AJ113" s="331"/>
      <c r="AK113" s="331"/>
      <c r="AL113" s="331"/>
      <c r="AM113" s="676"/>
      <c r="AN113" s="676"/>
      <c r="AO113" s="331"/>
      <c r="AP113" s="331"/>
      <c r="AQ113" s="676"/>
      <c r="AR113" s="676"/>
    </row>
    <row r="114" spans="2:44" s="12" customFormat="1">
      <c r="B114" s="343"/>
      <c r="C114" s="878" t="s">
        <v>1716</v>
      </c>
      <c r="D114" s="266" t="s">
        <v>1697</v>
      </c>
      <c r="E114" s="459" t="s">
        <v>15</v>
      </c>
      <c r="F114" s="260" t="s">
        <v>16</v>
      </c>
      <c r="G114" s="260" t="s">
        <v>32</v>
      </c>
      <c r="H114" s="261" t="s">
        <v>23</v>
      </c>
      <c r="I114" s="266"/>
      <c r="J114" s="672">
        <v>371675.3224</v>
      </c>
      <c r="K114" s="266"/>
      <c r="L114" s="810">
        <v>399790.28434139944</v>
      </c>
      <c r="M114" s="798"/>
      <c r="N114" s="263"/>
      <c r="O114" s="263"/>
      <c r="P114" s="263"/>
      <c r="Q114" s="313">
        <f t="shared" si="12"/>
        <v>0</v>
      </c>
      <c r="R114" s="263"/>
      <c r="S114" s="315">
        <f t="shared" si="13"/>
        <v>0</v>
      </c>
      <c r="T114" s="331"/>
      <c r="U114" s="331"/>
      <c r="V114" s="331"/>
      <c r="W114" s="331"/>
      <c r="X114" s="331"/>
      <c r="Y114" s="331"/>
      <c r="Z114" s="331"/>
      <c r="AA114" s="331"/>
      <c r="AB114" s="331"/>
      <c r="AC114" s="381"/>
      <c r="AD114" s="263"/>
      <c r="AE114" s="263"/>
      <c r="AF114" s="263"/>
      <c r="AG114" s="315">
        <f t="shared" si="14"/>
        <v>0</v>
      </c>
      <c r="AH114" s="263"/>
      <c r="AI114" s="315">
        <f t="shared" si="15"/>
        <v>0</v>
      </c>
      <c r="AJ114" s="331"/>
      <c r="AK114" s="331"/>
      <c r="AL114" s="331"/>
      <c r="AM114" s="676"/>
      <c r="AN114" s="676"/>
      <c r="AO114" s="331"/>
      <c r="AP114" s="331"/>
      <c r="AQ114" s="676"/>
      <c r="AR114" s="676"/>
    </row>
    <row r="115" spans="2:44" s="12" customFormat="1">
      <c r="B115" s="343"/>
      <c r="C115" s="878" t="s">
        <v>1717</v>
      </c>
      <c r="D115" s="266" t="s">
        <v>1698</v>
      </c>
      <c r="E115" s="459" t="s">
        <v>15</v>
      </c>
      <c r="F115" s="260" t="s">
        <v>16</v>
      </c>
      <c r="G115" s="260" t="s">
        <v>22</v>
      </c>
      <c r="H115" s="261" t="s">
        <v>23</v>
      </c>
      <c r="I115" s="266"/>
      <c r="J115" s="672">
        <v>626761.42200000002</v>
      </c>
      <c r="K115" s="266"/>
      <c r="L115" s="810">
        <v>190744.17732918024</v>
      </c>
      <c r="M115" s="798"/>
      <c r="N115" s="263"/>
      <c r="O115" s="263"/>
      <c r="P115" s="263"/>
      <c r="Q115" s="313">
        <f t="shared" si="12"/>
        <v>0</v>
      </c>
      <c r="R115" s="263"/>
      <c r="S115" s="315">
        <f t="shared" si="13"/>
        <v>0</v>
      </c>
      <c r="T115" s="331"/>
      <c r="U115" s="331"/>
      <c r="V115" s="331"/>
      <c r="W115" s="331"/>
      <c r="X115" s="331"/>
      <c r="Y115" s="331"/>
      <c r="Z115" s="331"/>
      <c r="AA115" s="331"/>
      <c r="AB115" s="331"/>
      <c r="AC115" s="381"/>
      <c r="AD115" s="263"/>
      <c r="AE115" s="263"/>
      <c r="AF115" s="263"/>
      <c r="AG115" s="315">
        <f t="shared" si="14"/>
        <v>0</v>
      </c>
      <c r="AH115" s="263"/>
      <c r="AI115" s="315">
        <f t="shared" si="15"/>
        <v>0</v>
      </c>
      <c r="AJ115" s="331"/>
      <c r="AK115" s="331"/>
      <c r="AL115" s="331"/>
      <c r="AM115" s="676"/>
      <c r="AN115" s="676"/>
      <c r="AO115" s="331"/>
      <c r="AP115" s="331"/>
      <c r="AQ115" s="676"/>
      <c r="AR115" s="676"/>
    </row>
    <row r="116" spans="2:44" s="12" customFormat="1">
      <c r="B116" s="343"/>
      <c r="C116" s="878" t="s">
        <v>1718</v>
      </c>
      <c r="D116" s="266" t="s">
        <v>1699</v>
      </c>
      <c r="E116" s="459" t="s">
        <v>15</v>
      </c>
      <c r="F116" s="260" t="s">
        <v>16</v>
      </c>
      <c r="G116" s="260" t="s">
        <v>30</v>
      </c>
      <c r="H116" s="261" t="s">
        <v>23</v>
      </c>
      <c r="I116" s="265"/>
      <c r="J116" s="672">
        <v>92489.432000000001</v>
      </c>
      <c r="K116" s="265"/>
      <c r="L116" s="810">
        <v>30178.631176845134</v>
      </c>
      <c r="M116" s="798"/>
      <c r="N116" s="263"/>
      <c r="O116" s="263"/>
      <c r="P116" s="263"/>
      <c r="Q116" s="313">
        <f t="shared" si="12"/>
        <v>0</v>
      </c>
      <c r="R116" s="263"/>
      <c r="S116" s="315">
        <f t="shared" si="13"/>
        <v>0</v>
      </c>
      <c r="T116" s="331"/>
      <c r="U116" s="331"/>
      <c r="V116" s="331"/>
      <c r="W116" s="331"/>
      <c r="X116" s="331"/>
      <c r="Y116" s="331"/>
      <c r="Z116" s="331"/>
      <c r="AA116" s="331"/>
      <c r="AB116" s="331"/>
      <c r="AC116" s="381"/>
      <c r="AD116" s="263"/>
      <c r="AE116" s="263"/>
      <c r="AF116" s="263"/>
      <c r="AG116" s="315">
        <f t="shared" si="14"/>
        <v>0</v>
      </c>
      <c r="AH116" s="263"/>
      <c r="AI116" s="315">
        <f t="shared" si="15"/>
        <v>0</v>
      </c>
      <c r="AJ116" s="331"/>
      <c r="AK116" s="331"/>
      <c r="AL116" s="331"/>
      <c r="AM116" s="676"/>
      <c r="AN116" s="676"/>
      <c r="AO116" s="331"/>
      <c r="AP116" s="331"/>
      <c r="AQ116" s="676"/>
      <c r="AR116" s="676"/>
    </row>
    <row r="117" spans="2:44" s="12" customFormat="1">
      <c r="B117" s="343"/>
      <c r="C117" s="878" t="s">
        <v>1719</v>
      </c>
      <c r="D117" s="266" t="s">
        <v>1700</v>
      </c>
      <c r="E117" s="459" t="s">
        <v>15</v>
      </c>
      <c r="F117" s="260" t="s">
        <v>16</v>
      </c>
      <c r="G117" s="260" t="s">
        <v>30</v>
      </c>
      <c r="H117" s="261" t="s">
        <v>23</v>
      </c>
      <c r="I117" s="267"/>
      <c r="J117" s="672">
        <v>128850.51640000001</v>
      </c>
      <c r="K117" s="267"/>
      <c r="L117" s="810">
        <v>29967.963387800184</v>
      </c>
      <c r="M117" s="799"/>
      <c r="N117" s="264"/>
      <c r="O117" s="264"/>
      <c r="P117" s="264"/>
      <c r="Q117" s="314">
        <f t="shared" si="12"/>
        <v>0</v>
      </c>
      <c r="R117" s="264"/>
      <c r="S117" s="315">
        <f t="shared" si="13"/>
        <v>0</v>
      </c>
      <c r="T117" s="332"/>
      <c r="U117" s="332"/>
      <c r="V117" s="332"/>
      <c r="W117" s="331"/>
      <c r="X117" s="332"/>
      <c r="Y117" s="332"/>
      <c r="Z117" s="332"/>
      <c r="AA117" s="331"/>
      <c r="AB117" s="331"/>
      <c r="AC117" s="382"/>
      <c r="AD117" s="264"/>
      <c r="AE117" s="264"/>
      <c r="AF117" s="264"/>
      <c r="AG117" s="315">
        <f t="shared" si="14"/>
        <v>0</v>
      </c>
      <c r="AH117" s="264"/>
      <c r="AI117" s="315">
        <f t="shared" si="15"/>
        <v>0</v>
      </c>
      <c r="AJ117" s="332"/>
      <c r="AK117" s="332"/>
      <c r="AL117" s="332"/>
      <c r="AM117" s="676"/>
      <c r="AN117" s="676"/>
      <c r="AO117" s="332"/>
      <c r="AP117" s="332"/>
      <c r="AQ117" s="676"/>
      <c r="AR117" s="676"/>
    </row>
    <row r="118" spans="2:44" s="12" customFormat="1">
      <c r="B118" s="343"/>
      <c r="C118" s="878" t="s">
        <v>1720</v>
      </c>
      <c r="D118" s="266" t="s">
        <v>1701</v>
      </c>
      <c r="E118" s="459" t="s">
        <v>15</v>
      </c>
      <c r="F118" s="260" t="s">
        <v>16</v>
      </c>
      <c r="G118" s="260" t="s">
        <v>30</v>
      </c>
      <c r="H118" s="261" t="s">
        <v>23</v>
      </c>
      <c r="I118" s="265"/>
      <c r="J118" s="672">
        <v>28226.284800000001</v>
      </c>
      <c r="K118" s="265"/>
      <c r="L118" s="810">
        <v>11239.947706243514</v>
      </c>
      <c r="M118" s="798"/>
      <c r="N118" s="263"/>
      <c r="O118" s="263"/>
      <c r="P118" s="263"/>
      <c r="Q118" s="313">
        <f t="shared" si="12"/>
        <v>0</v>
      </c>
      <c r="R118" s="263"/>
      <c r="S118" s="315">
        <f t="shared" si="13"/>
        <v>0</v>
      </c>
      <c r="T118" s="331"/>
      <c r="U118" s="331"/>
      <c r="V118" s="331"/>
      <c r="W118" s="331"/>
      <c r="X118" s="331"/>
      <c r="Y118" s="331"/>
      <c r="Z118" s="331"/>
      <c r="AA118" s="331"/>
      <c r="AB118" s="331"/>
      <c r="AC118" s="381"/>
      <c r="AD118" s="263"/>
      <c r="AE118" s="263"/>
      <c r="AF118" s="263"/>
      <c r="AG118" s="315">
        <f t="shared" si="14"/>
        <v>0</v>
      </c>
      <c r="AH118" s="263"/>
      <c r="AI118" s="315">
        <f t="shared" si="15"/>
        <v>0</v>
      </c>
      <c r="AJ118" s="331"/>
      <c r="AK118" s="331"/>
      <c r="AL118" s="331"/>
      <c r="AM118" s="676"/>
      <c r="AN118" s="676"/>
      <c r="AO118" s="331"/>
      <c r="AP118" s="331"/>
      <c r="AQ118" s="676"/>
      <c r="AR118" s="676"/>
    </row>
    <row r="119" spans="2:44" s="12" customFormat="1">
      <c r="B119" s="343"/>
      <c r="C119" s="878" t="s">
        <v>1721</v>
      </c>
      <c r="D119" s="266" t="s">
        <v>1702</v>
      </c>
      <c r="E119" s="459" t="s">
        <v>15</v>
      </c>
      <c r="F119" s="260" t="s">
        <v>16</v>
      </c>
      <c r="G119" s="260" t="s">
        <v>30</v>
      </c>
      <c r="H119" s="261" t="s">
        <v>23</v>
      </c>
      <c r="I119" s="265"/>
      <c r="J119" s="672">
        <v>28226.284800000001</v>
      </c>
      <c r="K119" s="265"/>
      <c r="L119" s="810">
        <v>14982.21044911955</v>
      </c>
      <c r="M119" s="798"/>
      <c r="N119" s="263"/>
      <c r="O119" s="263"/>
      <c r="P119" s="263"/>
      <c r="Q119" s="313">
        <f t="shared" si="12"/>
        <v>0</v>
      </c>
      <c r="R119" s="263"/>
      <c r="S119" s="315">
        <f t="shared" si="13"/>
        <v>0</v>
      </c>
      <c r="T119" s="331"/>
      <c r="U119" s="331"/>
      <c r="V119" s="331"/>
      <c r="W119" s="331"/>
      <c r="X119" s="331"/>
      <c r="Y119" s="331"/>
      <c r="Z119" s="331"/>
      <c r="AA119" s="331"/>
      <c r="AB119" s="331"/>
      <c r="AC119" s="381"/>
      <c r="AD119" s="263"/>
      <c r="AE119" s="263"/>
      <c r="AF119" s="263"/>
      <c r="AG119" s="315">
        <f t="shared" si="14"/>
        <v>0</v>
      </c>
      <c r="AH119" s="263"/>
      <c r="AI119" s="315">
        <f t="shared" si="15"/>
        <v>0</v>
      </c>
      <c r="AJ119" s="331"/>
      <c r="AK119" s="331"/>
      <c r="AL119" s="331"/>
      <c r="AM119" s="676"/>
      <c r="AN119" s="676"/>
      <c r="AO119" s="331"/>
      <c r="AP119" s="331"/>
      <c r="AQ119" s="676"/>
      <c r="AR119" s="676"/>
    </row>
    <row r="120" spans="2:44" s="12" customFormat="1">
      <c r="B120" s="343"/>
      <c r="C120" s="878" t="s">
        <v>1722</v>
      </c>
      <c r="D120" s="266" t="s">
        <v>1703</v>
      </c>
      <c r="E120" s="459" t="s">
        <v>15</v>
      </c>
      <c r="F120" s="260" t="s">
        <v>16</v>
      </c>
      <c r="G120" s="260" t="s">
        <v>30</v>
      </c>
      <c r="H120" s="261" t="s">
        <v>23</v>
      </c>
      <c r="I120" s="265"/>
      <c r="J120" s="672">
        <v>28226.284800000001</v>
      </c>
      <c r="K120" s="265"/>
      <c r="L120" s="810">
        <v>15681.16106159873</v>
      </c>
      <c r="M120" s="798"/>
      <c r="N120" s="263"/>
      <c r="O120" s="263"/>
      <c r="P120" s="263"/>
      <c r="Q120" s="313">
        <f t="shared" si="12"/>
        <v>0</v>
      </c>
      <c r="R120" s="263"/>
      <c r="S120" s="315">
        <f t="shared" si="13"/>
        <v>0</v>
      </c>
      <c r="T120" s="331"/>
      <c r="U120" s="331"/>
      <c r="V120" s="331"/>
      <c r="W120" s="331"/>
      <c r="X120" s="331"/>
      <c r="Y120" s="331"/>
      <c r="Z120" s="331"/>
      <c r="AA120" s="331"/>
      <c r="AB120" s="331"/>
      <c r="AC120" s="381"/>
      <c r="AD120" s="263"/>
      <c r="AE120" s="263"/>
      <c r="AF120" s="263"/>
      <c r="AG120" s="315">
        <f t="shared" si="14"/>
        <v>0</v>
      </c>
      <c r="AH120" s="263"/>
      <c r="AI120" s="315">
        <f t="shared" si="15"/>
        <v>0</v>
      </c>
      <c r="AJ120" s="331"/>
      <c r="AK120" s="331"/>
      <c r="AL120" s="331"/>
      <c r="AM120" s="676"/>
      <c r="AN120" s="676"/>
      <c r="AO120" s="331"/>
      <c r="AP120" s="331"/>
      <c r="AQ120" s="676"/>
      <c r="AR120" s="676"/>
    </row>
    <row r="121" spans="2:44" s="12" customFormat="1">
      <c r="B121" s="343"/>
      <c r="C121" s="878" t="s">
        <v>1723</v>
      </c>
      <c r="D121" s="266" t="s">
        <v>1704</v>
      </c>
      <c r="E121" s="459" t="s">
        <v>15</v>
      </c>
      <c r="F121" s="260" t="s">
        <v>16</v>
      </c>
      <c r="G121" s="260" t="s">
        <v>30</v>
      </c>
      <c r="H121" s="261" t="s">
        <v>23</v>
      </c>
      <c r="I121" s="262"/>
      <c r="J121" s="672">
        <v>28226.284800000001</v>
      </c>
      <c r="K121" s="262"/>
      <c r="L121" s="810">
        <v>22419.487254430849</v>
      </c>
      <c r="M121" s="798"/>
      <c r="N121" s="263"/>
      <c r="O121" s="263"/>
      <c r="P121" s="263"/>
      <c r="Q121" s="313">
        <f t="shared" si="12"/>
        <v>0</v>
      </c>
      <c r="R121" s="263"/>
      <c r="S121" s="315">
        <f t="shared" si="13"/>
        <v>0</v>
      </c>
      <c r="T121" s="331"/>
      <c r="U121" s="331"/>
      <c r="V121" s="331"/>
      <c r="W121" s="331"/>
      <c r="X121" s="331"/>
      <c r="Y121" s="331"/>
      <c r="Z121" s="331"/>
      <c r="AA121" s="331"/>
      <c r="AB121" s="331"/>
      <c r="AC121" s="381"/>
      <c r="AD121" s="263"/>
      <c r="AE121" s="263"/>
      <c r="AF121" s="263"/>
      <c r="AG121" s="315">
        <f t="shared" si="14"/>
        <v>0</v>
      </c>
      <c r="AH121" s="263"/>
      <c r="AI121" s="315">
        <f t="shared" si="15"/>
        <v>0</v>
      </c>
      <c r="AJ121" s="331"/>
      <c r="AK121" s="331"/>
      <c r="AL121" s="331"/>
      <c r="AM121" s="676"/>
      <c r="AN121" s="676"/>
      <c r="AO121" s="331"/>
      <c r="AP121" s="331"/>
      <c r="AQ121" s="676"/>
      <c r="AR121" s="676"/>
    </row>
    <row r="122" spans="2:44" s="12" customFormat="1">
      <c r="B122" s="343"/>
      <c r="C122" s="878" t="s">
        <v>1724</v>
      </c>
      <c r="D122" s="266" t="s">
        <v>1705</v>
      </c>
      <c r="E122" s="459" t="s">
        <v>15</v>
      </c>
      <c r="F122" s="260" t="s">
        <v>16</v>
      </c>
      <c r="G122" s="260" t="s">
        <v>30</v>
      </c>
      <c r="H122" s="261" t="s">
        <v>23</v>
      </c>
      <c r="I122" s="262"/>
      <c r="J122" s="672">
        <v>28226.284800000001</v>
      </c>
      <c r="K122" s="262"/>
      <c r="L122" s="810">
        <v>15283.624044527287</v>
      </c>
      <c r="M122" s="798"/>
      <c r="N122" s="263"/>
      <c r="O122" s="263"/>
      <c r="P122" s="263"/>
      <c r="Q122" s="313">
        <f t="shared" ref="Q122:Q125" si="16">SUM(M122:P122)</f>
        <v>0</v>
      </c>
      <c r="R122" s="263"/>
      <c r="S122" s="315">
        <f t="shared" ref="S122:S125" si="17">Q122+R122</f>
        <v>0</v>
      </c>
      <c r="T122" s="331"/>
      <c r="U122" s="331"/>
      <c r="V122" s="331"/>
      <c r="W122" s="331"/>
      <c r="X122" s="331"/>
      <c r="Y122" s="331"/>
      <c r="Z122" s="331"/>
      <c r="AA122" s="331"/>
      <c r="AB122" s="331"/>
      <c r="AC122" s="381"/>
      <c r="AD122" s="263"/>
      <c r="AE122" s="263"/>
      <c r="AF122" s="263"/>
      <c r="AG122" s="315">
        <f t="shared" ref="AG122:AG125" si="18">SUM(AC122:AF122)</f>
        <v>0</v>
      </c>
      <c r="AH122" s="263"/>
      <c r="AI122" s="315">
        <f t="shared" ref="AI122:AI125" si="19">AG122+AH122</f>
        <v>0</v>
      </c>
      <c r="AJ122" s="331"/>
      <c r="AK122" s="331"/>
      <c r="AL122" s="331"/>
      <c r="AM122" s="676"/>
      <c r="AN122" s="676"/>
      <c r="AO122" s="331"/>
      <c r="AP122" s="331"/>
      <c r="AQ122" s="676"/>
      <c r="AR122" s="676"/>
    </row>
    <row r="123" spans="2:44">
      <c r="B123" s="343"/>
      <c r="C123" s="878" t="s">
        <v>1725</v>
      </c>
      <c r="D123" s="266" t="s">
        <v>1706</v>
      </c>
      <c r="E123" s="459" t="s">
        <v>15</v>
      </c>
      <c r="F123" s="260" t="s">
        <v>16</v>
      </c>
      <c r="G123" s="260" t="s">
        <v>30</v>
      </c>
      <c r="H123" s="261" t="s">
        <v>23</v>
      </c>
      <c r="I123" s="262"/>
      <c r="J123" s="672">
        <v>28226.284800000001</v>
      </c>
      <c r="K123" s="262"/>
      <c r="L123" s="810">
        <v>15532.666868030548</v>
      </c>
      <c r="M123" s="798"/>
      <c r="N123" s="263"/>
      <c r="O123" s="263"/>
      <c r="P123" s="263"/>
      <c r="Q123" s="313">
        <f t="shared" si="16"/>
        <v>0</v>
      </c>
      <c r="R123" s="263"/>
      <c r="S123" s="315">
        <f t="shared" si="17"/>
        <v>0</v>
      </c>
      <c r="T123" s="331"/>
      <c r="U123" s="331"/>
      <c r="V123" s="331"/>
      <c r="W123" s="331"/>
      <c r="X123" s="331"/>
      <c r="Y123" s="331"/>
      <c r="Z123" s="331"/>
      <c r="AA123" s="331"/>
      <c r="AB123" s="331"/>
      <c r="AC123" s="381"/>
      <c r="AD123" s="263"/>
      <c r="AE123" s="263"/>
      <c r="AF123" s="263"/>
      <c r="AG123" s="315">
        <f t="shared" si="18"/>
        <v>0</v>
      </c>
      <c r="AH123" s="263"/>
      <c r="AI123" s="315">
        <f t="shared" si="19"/>
        <v>0</v>
      </c>
      <c r="AJ123" s="331"/>
      <c r="AK123" s="331"/>
      <c r="AL123" s="331"/>
      <c r="AM123" s="676"/>
      <c r="AN123" s="676"/>
      <c r="AO123" s="331"/>
      <c r="AP123" s="331"/>
      <c r="AQ123" s="676"/>
      <c r="AR123" s="676"/>
    </row>
    <row r="124" spans="2:44">
      <c r="B124" s="343"/>
      <c r="C124" s="878" t="s">
        <v>1726</v>
      </c>
      <c r="D124" s="266" t="s">
        <v>1707</v>
      </c>
      <c r="E124" s="459" t="s">
        <v>15</v>
      </c>
      <c r="F124" s="260" t="s">
        <v>16</v>
      </c>
      <c r="G124" s="260" t="s">
        <v>30</v>
      </c>
      <c r="H124" s="261" t="s">
        <v>23</v>
      </c>
      <c r="I124" s="262"/>
      <c r="J124" s="672">
        <v>22051.555899999999</v>
      </c>
      <c r="K124" s="262"/>
      <c r="L124" s="810">
        <v>6531.0847461494959</v>
      </c>
      <c r="M124" s="798"/>
      <c r="N124" s="263"/>
      <c r="O124" s="263"/>
      <c r="P124" s="263"/>
      <c r="Q124" s="313">
        <f t="shared" si="16"/>
        <v>0</v>
      </c>
      <c r="R124" s="263"/>
      <c r="S124" s="315">
        <f t="shared" si="17"/>
        <v>0</v>
      </c>
      <c r="T124" s="331"/>
      <c r="U124" s="331"/>
      <c r="V124" s="331"/>
      <c r="W124" s="331"/>
      <c r="X124" s="331"/>
      <c r="Y124" s="331"/>
      <c r="Z124" s="331"/>
      <c r="AA124" s="331"/>
      <c r="AB124" s="331"/>
      <c r="AC124" s="381"/>
      <c r="AD124" s="263"/>
      <c r="AE124" s="263"/>
      <c r="AF124" s="263"/>
      <c r="AG124" s="315">
        <f t="shared" si="18"/>
        <v>0</v>
      </c>
      <c r="AH124" s="263"/>
      <c r="AI124" s="315">
        <f t="shared" si="19"/>
        <v>0</v>
      </c>
      <c r="AJ124" s="331"/>
      <c r="AK124" s="331"/>
      <c r="AL124" s="331"/>
      <c r="AM124" s="676"/>
      <c r="AN124" s="676"/>
      <c r="AO124" s="331"/>
      <c r="AP124" s="331"/>
      <c r="AQ124" s="676"/>
      <c r="AR124" s="676"/>
    </row>
    <row r="125" spans="2:44">
      <c r="B125" s="343"/>
      <c r="C125" s="878" t="s">
        <v>1727</v>
      </c>
      <c r="D125" s="266" t="s">
        <v>1708</v>
      </c>
      <c r="E125" s="459" t="s">
        <v>20</v>
      </c>
      <c r="F125" s="260" t="s">
        <v>24</v>
      </c>
      <c r="G125" s="260" t="s">
        <v>30</v>
      </c>
      <c r="H125" s="261" t="s">
        <v>18</v>
      </c>
      <c r="I125" s="262"/>
      <c r="J125" s="672">
        <v>0</v>
      </c>
      <c r="K125" s="262"/>
      <c r="L125" s="810">
        <v>0</v>
      </c>
      <c r="M125" s="798"/>
      <c r="N125" s="263"/>
      <c r="O125" s="263"/>
      <c r="P125" s="263"/>
      <c r="Q125" s="313">
        <f t="shared" si="16"/>
        <v>0</v>
      </c>
      <c r="R125" s="263"/>
      <c r="S125" s="315">
        <f t="shared" si="17"/>
        <v>0</v>
      </c>
      <c r="T125" s="331"/>
      <c r="U125" s="331"/>
      <c r="V125" s="331"/>
      <c r="W125" s="331"/>
      <c r="X125" s="331"/>
      <c r="Y125" s="331"/>
      <c r="Z125" s="331"/>
      <c r="AA125" s="331"/>
      <c r="AB125" s="331"/>
      <c r="AC125" s="381"/>
      <c r="AD125" s="263"/>
      <c r="AE125" s="263"/>
      <c r="AF125" s="263"/>
      <c r="AG125" s="315">
        <f t="shared" si="18"/>
        <v>0</v>
      </c>
      <c r="AH125" s="263"/>
      <c r="AI125" s="315">
        <f t="shared" si="19"/>
        <v>0</v>
      </c>
      <c r="AJ125" s="331"/>
      <c r="AK125" s="331"/>
      <c r="AL125" s="331"/>
      <c r="AM125" s="676"/>
      <c r="AN125" s="676"/>
      <c r="AO125" s="331"/>
      <c r="AP125" s="331"/>
      <c r="AQ125" s="676"/>
      <c r="AR125" s="676"/>
    </row>
    <row r="126" spans="2:44" s="12" customFormat="1">
      <c r="B126" s="343"/>
      <c r="C126" s="878" t="s">
        <v>1728</v>
      </c>
      <c r="D126" s="266" t="s">
        <v>1709</v>
      </c>
      <c r="E126" s="459" t="s">
        <v>20</v>
      </c>
      <c r="F126" s="260" t="s">
        <v>16</v>
      </c>
      <c r="G126" s="260" t="s">
        <v>30</v>
      </c>
      <c r="H126" s="261" t="s">
        <v>18</v>
      </c>
      <c r="I126" s="262"/>
      <c r="J126" s="672">
        <v>25236.7808</v>
      </c>
      <c r="K126" s="262"/>
      <c r="L126" s="810">
        <v>0</v>
      </c>
      <c r="M126" s="798"/>
      <c r="N126" s="263"/>
      <c r="O126" s="263"/>
      <c r="P126" s="263"/>
      <c r="Q126" s="313">
        <f t="shared" si="12"/>
        <v>0</v>
      </c>
      <c r="R126" s="263"/>
      <c r="S126" s="315">
        <f t="shared" si="13"/>
        <v>0</v>
      </c>
      <c r="T126" s="331"/>
      <c r="U126" s="331"/>
      <c r="V126" s="331"/>
      <c r="W126" s="331"/>
      <c r="X126" s="331"/>
      <c r="Y126" s="331"/>
      <c r="Z126" s="331"/>
      <c r="AA126" s="331"/>
      <c r="AB126" s="331"/>
      <c r="AC126" s="381"/>
      <c r="AD126" s="263"/>
      <c r="AE126" s="263"/>
      <c r="AF126" s="263"/>
      <c r="AG126" s="315">
        <f t="shared" si="14"/>
        <v>0</v>
      </c>
      <c r="AH126" s="263"/>
      <c r="AI126" s="315">
        <f t="shared" si="15"/>
        <v>0</v>
      </c>
      <c r="AJ126" s="331"/>
      <c r="AK126" s="331"/>
      <c r="AL126" s="331"/>
      <c r="AM126" s="676"/>
      <c r="AN126" s="676"/>
      <c r="AO126" s="331"/>
      <c r="AP126" s="331"/>
      <c r="AQ126" s="676"/>
      <c r="AR126" s="676"/>
    </row>
    <row r="127" spans="2:44">
      <c r="B127" s="343"/>
      <c r="C127" s="878" t="s">
        <v>1729</v>
      </c>
      <c r="D127" s="266" t="s">
        <v>1710</v>
      </c>
      <c r="E127" s="459" t="s">
        <v>20</v>
      </c>
      <c r="F127" s="260" t="s">
        <v>24</v>
      </c>
      <c r="G127" s="260" t="s">
        <v>22</v>
      </c>
      <c r="H127" s="261" t="s">
        <v>18</v>
      </c>
      <c r="I127" s="262"/>
      <c r="J127" s="672">
        <v>279200</v>
      </c>
      <c r="K127" s="262"/>
      <c r="L127" s="810">
        <v>0</v>
      </c>
      <c r="M127" s="798"/>
      <c r="N127" s="263"/>
      <c r="O127" s="263"/>
      <c r="P127" s="263"/>
      <c r="Q127" s="313">
        <f t="shared" si="12"/>
        <v>0</v>
      </c>
      <c r="R127" s="263"/>
      <c r="S127" s="315">
        <f t="shared" si="13"/>
        <v>0</v>
      </c>
      <c r="T127" s="331"/>
      <c r="U127" s="331"/>
      <c r="V127" s="331"/>
      <c r="W127" s="331"/>
      <c r="X127" s="331"/>
      <c r="Y127" s="331"/>
      <c r="Z127" s="331"/>
      <c r="AA127" s="331"/>
      <c r="AB127" s="331"/>
      <c r="AC127" s="381"/>
      <c r="AD127" s="263"/>
      <c r="AE127" s="263"/>
      <c r="AF127" s="263"/>
      <c r="AG127" s="315">
        <f t="shared" si="14"/>
        <v>0</v>
      </c>
      <c r="AH127" s="263"/>
      <c r="AI127" s="315">
        <f t="shared" si="15"/>
        <v>0</v>
      </c>
      <c r="AJ127" s="331"/>
      <c r="AK127" s="331"/>
      <c r="AL127" s="331"/>
      <c r="AM127" s="676"/>
      <c r="AN127" s="676"/>
      <c r="AO127" s="331"/>
      <c r="AP127" s="331"/>
      <c r="AQ127" s="676"/>
      <c r="AR127" s="676"/>
    </row>
    <row r="128" spans="2:44">
      <c r="B128" s="343"/>
      <c r="C128" s="878" t="s">
        <v>1730</v>
      </c>
      <c r="D128" s="266" t="s">
        <v>1711</v>
      </c>
      <c r="E128" s="459" t="s">
        <v>20</v>
      </c>
      <c r="F128" s="260" t="s">
        <v>16</v>
      </c>
      <c r="G128" s="260" t="s">
        <v>22</v>
      </c>
      <c r="H128" s="261" t="s">
        <v>18</v>
      </c>
      <c r="I128" s="262"/>
      <c r="J128" s="672">
        <v>24103.8976</v>
      </c>
      <c r="K128" s="262"/>
      <c r="L128" s="810">
        <v>0</v>
      </c>
      <c r="M128" s="798"/>
      <c r="N128" s="263"/>
      <c r="O128" s="263"/>
      <c r="P128" s="263"/>
      <c r="Q128" s="313">
        <f t="shared" si="12"/>
        <v>0</v>
      </c>
      <c r="R128" s="263"/>
      <c r="S128" s="315">
        <f t="shared" si="13"/>
        <v>0</v>
      </c>
      <c r="T128" s="331"/>
      <c r="U128" s="331"/>
      <c r="V128" s="331"/>
      <c r="W128" s="331"/>
      <c r="X128" s="331"/>
      <c r="Y128" s="331"/>
      <c r="Z128" s="331"/>
      <c r="AA128" s="331"/>
      <c r="AB128" s="331"/>
      <c r="AC128" s="381"/>
      <c r="AD128" s="263"/>
      <c r="AE128" s="263"/>
      <c r="AF128" s="263"/>
      <c r="AG128" s="315">
        <f t="shared" si="14"/>
        <v>0</v>
      </c>
      <c r="AH128" s="263"/>
      <c r="AI128" s="315">
        <f t="shared" si="15"/>
        <v>0</v>
      </c>
      <c r="AJ128" s="331"/>
      <c r="AK128" s="331"/>
      <c r="AL128" s="331"/>
      <c r="AM128" s="676"/>
      <c r="AN128" s="676"/>
      <c r="AO128" s="331"/>
      <c r="AP128" s="331"/>
      <c r="AQ128" s="676"/>
      <c r="AR128" s="676"/>
    </row>
    <row r="129" spans="2:44">
      <c r="B129" s="343"/>
      <c r="C129" s="878" t="s">
        <v>1731</v>
      </c>
      <c r="D129" s="266" t="s">
        <v>1712</v>
      </c>
      <c r="E129" s="459" t="s">
        <v>20</v>
      </c>
      <c r="F129" s="260" t="s">
        <v>24</v>
      </c>
      <c r="G129" s="260" t="s">
        <v>17</v>
      </c>
      <c r="H129" s="261" t="s">
        <v>18</v>
      </c>
      <c r="I129" s="262"/>
      <c r="J129" s="672">
        <v>738763</v>
      </c>
      <c r="K129" s="262"/>
      <c r="L129" s="810">
        <v>0</v>
      </c>
      <c r="M129" s="798"/>
      <c r="N129" s="263"/>
      <c r="O129" s="263"/>
      <c r="P129" s="263"/>
      <c r="Q129" s="313">
        <f t="shared" si="12"/>
        <v>0</v>
      </c>
      <c r="R129" s="263"/>
      <c r="S129" s="315">
        <f t="shared" si="13"/>
        <v>0</v>
      </c>
      <c r="T129" s="331"/>
      <c r="U129" s="331"/>
      <c r="V129" s="331"/>
      <c r="W129" s="331"/>
      <c r="X129" s="331"/>
      <c r="Y129" s="331"/>
      <c r="Z129" s="331"/>
      <c r="AA129" s="331"/>
      <c r="AB129" s="331"/>
      <c r="AC129" s="381"/>
      <c r="AD129" s="263"/>
      <c r="AE129" s="263"/>
      <c r="AF129" s="263"/>
      <c r="AG129" s="315">
        <f t="shared" si="14"/>
        <v>0</v>
      </c>
      <c r="AH129" s="263"/>
      <c r="AI129" s="315">
        <f t="shared" si="15"/>
        <v>0</v>
      </c>
      <c r="AJ129" s="331"/>
      <c r="AK129" s="331"/>
      <c r="AL129" s="331"/>
      <c r="AM129" s="676"/>
      <c r="AN129" s="676"/>
      <c r="AO129" s="331"/>
      <c r="AP129" s="331"/>
      <c r="AQ129" s="676"/>
      <c r="AR129" s="676"/>
    </row>
    <row r="130" spans="2:44">
      <c r="B130" s="343"/>
      <c r="C130" s="878" t="s">
        <v>1732</v>
      </c>
      <c r="D130" s="266" t="s">
        <v>1713</v>
      </c>
      <c r="E130" s="459" t="s">
        <v>20</v>
      </c>
      <c r="F130" s="260" t="s">
        <v>16</v>
      </c>
      <c r="G130" s="260" t="s">
        <v>17</v>
      </c>
      <c r="H130" s="261" t="s">
        <v>18</v>
      </c>
      <c r="I130" s="262"/>
      <c r="J130" s="672">
        <v>39360.555099999998</v>
      </c>
      <c r="K130" s="262"/>
      <c r="L130" s="810">
        <v>0</v>
      </c>
      <c r="M130" s="798"/>
      <c r="N130" s="263"/>
      <c r="O130" s="263"/>
      <c r="P130" s="263"/>
      <c r="Q130" s="313">
        <f t="shared" si="12"/>
        <v>0</v>
      </c>
      <c r="R130" s="263"/>
      <c r="S130" s="315">
        <f t="shared" si="13"/>
        <v>0</v>
      </c>
      <c r="T130" s="331"/>
      <c r="U130" s="331"/>
      <c r="V130" s="331"/>
      <c r="W130" s="331"/>
      <c r="X130" s="331"/>
      <c r="Y130" s="331"/>
      <c r="Z130" s="331"/>
      <c r="AA130" s="331"/>
      <c r="AB130" s="331"/>
      <c r="AC130" s="381"/>
      <c r="AD130" s="263"/>
      <c r="AE130" s="263"/>
      <c r="AF130" s="263"/>
      <c r="AG130" s="315">
        <f t="shared" si="14"/>
        <v>0</v>
      </c>
      <c r="AH130" s="263"/>
      <c r="AI130" s="315">
        <f t="shared" si="15"/>
        <v>0</v>
      </c>
      <c r="AJ130" s="331"/>
      <c r="AK130" s="331"/>
      <c r="AL130" s="331"/>
      <c r="AM130" s="676"/>
      <c r="AN130" s="676"/>
      <c r="AO130" s="331"/>
      <c r="AP130" s="331"/>
      <c r="AQ130" s="676"/>
      <c r="AR130" s="676"/>
    </row>
    <row r="131" spans="2:44">
      <c r="B131" s="343"/>
      <c r="C131" s="260"/>
      <c r="D131" s="259"/>
      <c r="E131" s="259"/>
      <c r="F131" s="260"/>
      <c r="G131" s="260"/>
      <c r="H131" s="261"/>
      <c r="I131" s="262"/>
      <c r="J131" s="262"/>
      <c r="K131" s="262"/>
      <c r="L131" s="811"/>
      <c r="M131" s="798"/>
      <c r="N131" s="263"/>
      <c r="O131" s="263"/>
      <c r="P131" s="263"/>
      <c r="Q131" s="313">
        <f t="shared" si="12"/>
        <v>0</v>
      </c>
      <c r="R131" s="263"/>
      <c r="S131" s="315">
        <f t="shared" si="13"/>
        <v>0</v>
      </c>
      <c r="T131" s="331"/>
      <c r="U131" s="331"/>
      <c r="V131" s="331"/>
      <c r="W131" s="331"/>
      <c r="X131" s="331"/>
      <c r="Y131" s="331"/>
      <c r="Z131" s="331"/>
      <c r="AA131" s="331"/>
      <c r="AB131" s="331"/>
      <c r="AC131" s="381"/>
      <c r="AD131" s="263"/>
      <c r="AE131" s="263"/>
      <c r="AF131" s="263"/>
      <c r="AG131" s="315">
        <f t="shared" si="14"/>
        <v>0</v>
      </c>
      <c r="AH131" s="263"/>
      <c r="AI131" s="315">
        <f t="shared" si="15"/>
        <v>0</v>
      </c>
      <c r="AJ131" s="331"/>
      <c r="AK131" s="331"/>
      <c r="AL131" s="331"/>
      <c r="AM131" s="676"/>
      <c r="AN131" s="676"/>
      <c r="AO131" s="331"/>
      <c r="AP131" s="331"/>
      <c r="AQ131" s="676"/>
      <c r="AR131" s="676"/>
    </row>
    <row r="132" spans="2:44">
      <c r="B132" s="343"/>
      <c r="C132" s="260"/>
      <c r="D132" s="259"/>
      <c r="E132" s="259"/>
      <c r="F132" s="260"/>
      <c r="G132" s="260"/>
      <c r="H132" s="261"/>
      <c r="I132" s="262"/>
      <c r="J132" s="262"/>
      <c r="K132" s="262"/>
      <c r="L132" s="811"/>
      <c r="M132" s="798"/>
      <c r="N132" s="263"/>
      <c r="O132" s="263"/>
      <c r="P132" s="263"/>
      <c r="Q132" s="313">
        <f t="shared" si="12"/>
        <v>0</v>
      </c>
      <c r="R132" s="263"/>
      <c r="S132" s="315">
        <f t="shared" si="13"/>
        <v>0</v>
      </c>
      <c r="T132" s="331"/>
      <c r="U132" s="331"/>
      <c r="V132" s="331"/>
      <c r="W132" s="331"/>
      <c r="X132" s="331"/>
      <c r="Y132" s="331"/>
      <c r="Z132" s="331"/>
      <c r="AA132" s="331"/>
      <c r="AB132" s="331"/>
      <c r="AC132" s="381"/>
      <c r="AD132" s="263"/>
      <c r="AE132" s="263"/>
      <c r="AF132" s="263"/>
      <c r="AG132" s="315">
        <f t="shared" si="14"/>
        <v>0</v>
      </c>
      <c r="AH132" s="263"/>
      <c r="AI132" s="315">
        <f t="shared" si="15"/>
        <v>0</v>
      </c>
      <c r="AJ132" s="331"/>
      <c r="AK132" s="331"/>
      <c r="AL132" s="331"/>
      <c r="AM132" s="676"/>
      <c r="AN132" s="676"/>
      <c r="AO132" s="331"/>
      <c r="AP132" s="331"/>
      <c r="AQ132" s="676"/>
      <c r="AR132" s="676"/>
    </row>
    <row r="133" spans="2:44">
      <c r="B133" s="343"/>
      <c r="C133" s="260"/>
      <c r="D133" s="259"/>
      <c r="E133" s="259"/>
      <c r="F133" s="260"/>
      <c r="G133" s="260"/>
      <c r="H133" s="261"/>
      <c r="I133" s="262"/>
      <c r="J133" s="262"/>
      <c r="K133" s="262"/>
      <c r="L133" s="811"/>
      <c r="M133" s="798"/>
      <c r="N133" s="263"/>
      <c r="O133" s="263"/>
      <c r="P133" s="263"/>
      <c r="Q133" s="313">
        <f t="shared" si="12"/>
        <v>0</v>
      </c>
      <c r="R133" s="263"/>
      <c r="S133" s="315">
        <f t="shared" si="13"/>
        <v>0</v>
      </c>
      <c r="T133" s="331"/>
      <c r="U133" s="331"/>
      <c r="V133" s="331"/>
      <c r="W133" s="331"/>
      <c r="X133" s="331"/>
      <c r="Y133" s="331"/>
      <c r="Z133" s="331"/>
      <c r="AA133" s="331"/>
      <c r="AB133" s="331"/>
      <c r="AC133" s="381"/>
      <c r="AD133" s="263"/>
      <c r="AE133" s="263"/>
      <c r="AF133" s="263"/>
      <c r="AG133" s="315">
        <f t="shared" si="14"/>
        <v>0</v>
      </c>
      <c r="AH133" s="263"/>
      <c r="AI133" s="315">
        <f t="shared" si="15"/>
        <v>0</v>
      </c>
      <c r="AJ133" s="331"/>
      <c r="AK133" s="331"/>
      <c r="AL133" s="331"/>
      <c r="AM133" s="676"/>
      <c r="AN133" s="676"/>
      <c r="AO133" s="331"/>
      <c r="AP133" s="331"/>
      <c r="AQ133" s="676"/>
      <c r="AR133" s="676"/>
    </row>
    <row r="134" spans="2:44" s="682" customFormat="1" ht="18" customHeight="1" thickBot="1">
      <c r="B134" s="678"/>
      <c r="C134" s="680"/>
      <c r="D134" s="679" t="s">
        <v>331</v>
      </c>
      <c r="E134" s="679"/>
      <c r="F134" s="680"/>
      <c r="G134" s="680"/>
      <c r="H134" s="680"/>
      <c r="I134" s="695">
        <f t="shared" ref="I134:AR134" si="20">SUM(I7:I133)</f>
        <v>0</v>
      </c>
      <c r="J134" s="693">
        <f t="shared" si="20"/>
        <v>78720230.542349935</v>
      </c>
      <c r="K134" s="693">
        <f>+J141-41586889-0.49</f>
        <v>40413350.652349927</v>
      </c>
      <c r="L134" s="812">
        <f t="shared" si="20"/>
        <v>14405359.839999994</v>
      </c>
      <c r="M134" s="800">
        <f t="shared" si="20"/>
        <v>9296641.0744000003</v>
      </c>
      <c r="N134" s="692">
        <f t="shared" si="20"/>
        <v>2420221.9581000004</v>
      </c>
      <c r="O134" s="692">
        <f t="shared" si="20"/>
        <v>34481069.195500009</v>
      </c>
      <c r="P134" s="692">
        <f t="shared" si="20"/>
        <v>33225157.792942654</v>
      </c>
      <c r="Q134" s="692">
        <f t="shared" si="20"/>
        <v>79423090.020942658</v>
      </c>
      <c r="R134" s="692">
        <f t="shared" si="20"/>
        <v>0</v>
      </c>
      <c r="S134" s="692">
        <f t="shared" si="20"/>
        <v>79423090.020942658</v>
      </c>
      <c r="T134" s="675">
        <f t="shared" si="20"/>
        <v>530720712.56575668</v>
      </c>
      <c r="U134" s="675">
        <f t="shared" si="20"/>
        <v>91643.182045496651</v>
      </c>
      <c r="V134" s="675">
        <f t="shared" si="20"/>
        <v>6587.1489999999994</v>
      </c>
      <c r="W134" s="675">
        <f t="shared" ref="W134:X134" si="21">SUM(W7:W133)</f>
        <v>123728.67559655555</v>
      </c>
      <c r="X134" s="675">
        <f t="shared" si="21"/>
        <v>36196.538860031433</v>
      </c>
      <c r="Y134" s="675">
        <f t="shared" si="20"/>
        <v>6775297605.6587305</v>
      </c>
      <c r="Z134" s="675">
        <f t="shared" si="20"/>
        <v>75826.482000000004</v>
      </c>
      <c r="AA134" s="675">
        <f t="shared" si="20"/>
        <v>1925926.4804658429</v>
      </c>
      <c r="AB134" s="681">
        <f t="shared" si="20"/>
        <v>407173.81609265594</v>
      </c>
      <c r="AC134" s="691">
        <f t="shared" si="20"/>
        <v>11464696.186800001</v>
      </c>
      <c r="AD134" s="692">
        <f t="shared" si="20"/>
        <v>3147441.3147000019</v>
      </c>
      <c r="AE134" s="692">
        <f t="shared" si="20"/>
        <v>36829174.351599999</v>
      </c>
      <c r="AF134" s="692">
        <f t="shared" si="20"/>
        <v>39022729.45064716</v>
      </c>
      <c r="AG134" s="692">
        <f t="shared" si="20"/>
        <v>90464041.303747132</v>
      </c>
      <c r="AH134" s="692">
        <f t="shared" si="20"/>
        <v>0</v>
      </c>
      <c r="AI134" s="692">
        <f t="shared" si="20"/>
        <v>90464041.303747132</v>
      </c>
      <c r="AJ134" s="675">
        <f t="shared" si="20"/>
        <v>563898620.40311289</v>
      </c>
      <c r="AK134" s="675">
        <f t="shared" si="20"/>
        <v>109798.23797586047</v>
      </c>
      <c r="AL134" s="675">
        <f t="shared" si="20"/>
        <v>7258.6870000000026</v>
      </c>
      <c r="AM134" s="675">
        <f t="shared" ref="AM134:AN134" si="22">SUM(AM7:AM133)</f>
        <v>134167.95207806383</v>
      </c>
      <c r="AN134" s="675">
        <f t="shared" si="22"/>
        <v>38692.546271150859</v>
      </c>
      <c r="AO134" s="675">
        <f t="shared" si="20"/>
        <v>7363433934.0812435</v>
      </c>
      <c r="AP134" s="675">
        <f t="shared" ref="AP134:AQ134" si="23">SUM(AP7:AP133)</f>
        <v>92936.821999999986</v>
      </c>
      <c r="AQ134" s="675">
        <f t="shared" si="23"/>
        <v>2103409.0930717676</v>
      </c>
      <c r="AR134" s="681">
        <f t="shared" si="20"/>
        <v>485689.4192745788</v>
      </c>
    </row>
    <row r="135" spans="2:44" s="19" customFormat="1" ht="18" customHeight="1">
      <c r="B135" s="345"/>
      <c r="C135" s="217"/>
      <c r="D135" s="186"/>
      <c r="E135" s="186"/>
      <c r="F135" s="93"/>
      <c r="G135" s="93"/>
      <c r="H135" s="217"/>
      <c r="I135" s="186"/>
      <c r="J135" s="186"/>
      <c r="K135" s="186"/>
      <c r="L135" s="813"/>
      <c r="M135" s="801"/>
      <c r="N135" s="187"/>
      <c r="O135" s="187"/>
      <c r="P135" s="187"/>
      <c r="Q135" s="187"/>
      <c r="R135" s="187"/>
      <c r="S135" s="187"/>
      <c r="T135" s="333"/>
      <c r="U135" s="333"/>
      <c r="V135" s="333"/>
      <c r="W135" s="333"/>
      <c r="X135" s="333"/>
      <c r="Y135" s="333"/>
      <c r="Z135" s="333"/>
      <c r="AA135" s="333"/>
      <c r="AB135" s="333"/>
      <c r="AC135" s="187"/>
      <c r="AD135" s="187"/>
      <c r="AE135" s="187"/>
      <c r="AF135" s="187"/>
      <c r="AG135" s="187"/>
      <c r="AH135" s="187"/>
      <c r="AI135" s="187"/>
      <c r="AJ135" s="860"/>
      <c r="AK135" s="860"/>
      <c r="AL135" s="860"/>
      <c r="AM135" s="333"/>
      <c r="AN135" s="333"/>
      <c r="AO135" s="333"/>
      <c r="AP135" s="333"/>
      <c r="AQ135" s="333"/>
      <c r="AR135" s="346"/>
    </row>
    <row r="136" spans="2:44" s="19" customFormat="1" ht="18" customHeight="1">
      <c r="B136" s="347"/>
      <c r="C136" s="879"/>
      <c r="D136" s="320" t="s">
        <v>332</v>
      </c>
      <c r="E136" s="320"/>
      <c r="F136" s="321"/>
      <c r="G136" s="322"/>
      <c r="H136" s="323"/>
      <c r="I136" s="324"/>
      <c r="J136" s="324"/>
      <c r="K136" s="324"/>
      <c r="L136" s="814"/>
      <c r="M136" s="802"/>
      <c r="N136" s="321"/>
      <c r="O136" s="321"/>
      <c r="P136" s="321"/>
      <c r="Q136" s="321"/>
      <c r="R136" s="321"/>
      <c r="S136" s="321"/>
      <c r="T136" s="334"/>
      <c r="U136" s="334"/>
      <c r="V136" s="334"/>
      <c r="W136" s="334"/>
      <c r="X136" s="334"/>
      <c r="Y136" s="334"/>
      <c r="Z136" s="334"/>
      <c r="AA136" s="334"/>
      <c r="AB136" s="334"/>
      <c r="AC136" s="321"/>
      <c r="AD136" s="321"/>
      <c r="AE136" s="321"/>
      <c r="AF136" s="321"/>
      <c r="AG136" s="321"/>
      <c r="AH136" s="321"/>
      <c r="AI136" s="321"/>
      <c r="AJ136" s="334"/>
      <c r="AK136" s="334"/>
      <c r="AL136" s="334"/>
      <c r="AM136" s="334"/>
      <c r="AN136" s="334"/>
      <c r="AO136" s="334"/>
      <c r="AP136" s="334"/>
      <c r="AQ136" s="334"/>
      <c r="AR136" s="348"/>
    </row>
    <row r="137" spans="2:44" s="12" customFormat="1" ht="13.15">
      <c r="B137" s="673" t="s">
        <v>333</v>
      </c>
      <c r="C137" s="880"/>
      <c r="D137" s="325" t="s">
        <v>334</v>
      </c>
      <c r="E137" s="438"/>
      <c r="F137" s="439"/>
      <c r="G137" s="439"/>
      <c r="H137" s="439"/>
      <c r="I137" s="438"/>
      <c r="J137" s="316">
        <v>902002.64000000013</v>
      </c>
      <c r="K137" s="438"/>
      <c r="L137" s="815">
        <v>220754.1100000001</v>
      </c>
      <c r="M137" s="803"/>
      <c r="N137" s="436"/>
      <c r="O137" s="436"/>
      <c r="P137" s="436"/>
      <c r="Q137" s="316">
        <v>910056.24050000007</v>
      </c>
      <c r="R137" s="316"/>
      <c r="S137" s="313">
        <f>Q137-R137</f>
        <v>910056.24050000007</v>
      </c>
      <c r="T137" s="434"/>
      <c r="U137" s="434"/>
      <c r="V137" s="434"/>
      <c r="W137" s="434"/>
      <c r="X137" s="434"/>
      <c r="Y137" s="434"/>
      <c r="Z137" s="434"/>
      <c r="AA137" s="434"/>
      <c r="AB137" s="434"/>
      <c r="AC137" s="436"/>
      <c r="AD137" s="436"/>
      <c r="AE137" s="436"/>
      <c r="AF137" s="436"/>
      <c r="AG137" s="316">
        <v>1036567.1731250001</v>
      </c>
      <c r="AH137" s="316"/>
      <c r="AI137" s="313">
        <f>AG137-AH137</f>
        <v>1036567.1731250001</v>
      </c>
      <c r="AJ137" s="434"/>
      <c r="AK137" s="434"/>
      <c r="AL137" s="434"/>
      <c r="AM137" s="434"/>
      <c r="AN137" s="434"/>
      <c r="AO137" s="434"/>
      <c r="AP137" s="434"/>
      <c r="AQ137" s="434"/>
      <c r="AR137" s="437"/>
    </row>
    <row r="138" spans="2:44" s="12" customFormat="1" ht="13.15">
      <c r="B138" s="345"/>
      <c r="C138" s="880"/>
      <c r="D138" s="325" t="s">
        <v>335</v>
      </c>
      <c r="E138" s="438"/>
      <c r="F138" s="439"/>
      <c r="G138" s="439"/>
      <c r="H138" s="439"/>
      <c r="I138" s="438"/>
      <c r="J138" s="316">
        <v>2378006.96</v>
      </c>
      <c r="K138" s="438"/>
      <c r="L138" s="815">
        <v>1970.5</v>
      </c>
      <c r="M138" s="803"/>
      <c r="N138" s="436"/>
      <c r="O138" s="436"/>
      <c r="P138" s="436"/>
      <c r="Q138" s="316">
        <v>2399239.1794999996</v>
      </c>
      <c r="R138" s="316"/>
      <c r="S138" s="313">
        <f>Q138-R138</f>
        <v>2399239.1794999996</v>
      </c>
      <c r="T138" s="434"/>
      <c r="U138" s="434"/>
      <c r="V138" s="434"/>
      <c r="W138" s="434"/>
      <c r="X138" s="434"/>
      <c r="Y138" s="434"/>
      <c r="Z138" s="434"/>
      <c r="AA138" s="434"/>
      <c r="AB138" s="434"/>
      <c r="AC138" s="436"/>
      <c r="AD138" s="436"/>
      <c r="AE138" s="436"/>
      <c r="AF138" s="436"/>
      <c r="AG138" s="316">
        <v>2732768.0018749996</v>
      </c>
      <c r="AH138" s="316"/>
      <c r="AI138" s="313">
        <f>AG138-AH138</f>
        <v>2732768.0018749996</v>
      </c>
      <c r="AJ138" s="434"/>
      <c r="AK138" s="434"/>
      <c r="AL138" s="434"/>
      <c r="AM138" s="434"/>
      <c r="AN138" s="434"/>
      <c r="AO138" s="434"/>
      <c r="AP138" s="434"/>
      <c r="AQ138" s="434"/>
      <c r="AR138" s="437"/>
    </row>
    <row r="139" spans="2:44" s="19" customFormat="1" ht="18" customHeight="1">
      <c r="B139" s="344"/>
      <c r="C139" s="881"/>
      <c r="D139" s="317" t="s">
        <v>336</v>
      </c>
      <c r="E139" s="440"/>
      <c r="F139" s="441"/>
      <c r="G139" s="441"/>
      <c r="H139" s="441"/>
      <c r="I139" s="672"/>
      <c r="J139" s="318">
        <f>J138+J137</f>
        <v>3280009.6</v>
      </c>
      <c r="K139" s="432"/>
      <c r="L139" s="816">
        <f>SUM(L137:L138)</f>
        <v>222724.6100000001</v>
      </c>
      <c r="M139" s="804"/>
      <c r="N139" s="432"/>
      <c r="O139" s="432"/>
      <c r="P139" s="432"/>
      <c r="Q139" s="318">
        <f>SUM(Q137:Q138)</f>
        <v>3309295.42</v>
      </c>
      <c r="R139" s="318">
        <f>SUM(R137:R138)</f>
        <v>0</v>
      </c>
      <c r="S139" s="318">
        <f>SUM(S137:S138)</f>
        <v>3309295.42</v>
      </c>
      <c r="T139" s="435"/>
      <c r="U139" s="435"/>
      <c r="V139" s="435"/>
      <c r="W139" s="435"/>
      <c r="X139" s="435"/>
      <c r="Y139" s="435"/>
      <c r="Z139" s="435"/>
      <c r="AA139" s="435"/>
      <c r="AB139" s="435"/>
      <c r="AC139" s="432"/>
      <c r="AD139" s="432"/>
      <c r="AE139" s="432"/>
      <c r="AF139" s="432"/>
      <c r="AG139" s="318">
        <f>SUM(AG137:AG138)</f>
        <v>3769335.1749999998</v>
      </c>
      <c r="AH139" s="318">
        <f>SUM(AH137:AH138)</f>
        <v>0</v>
      </c>
      <c r="AI139" s="318">
        <f>SUM(AI137:AI138)</f>
        <v>3769335.1749999998</v>
      </c>
      <c r="AJ139" s="432"/>
      <c r="AK139" s="432"/>
      <c r="AL139" s="432"/>
      <c r="AM139" s="432"/>
      <c r="AN139" s="432"/>
      <c r="AO139" s="432"/>
      <c r="AP139" s="432"/>
      <c r="AQ139" s="432"/>
      <c r="AR139" s="432"/>
    </row>
    <row r="140" spans="2:44" s="19" customFormat="1" ht="18" customHeight="1">
      <c r="B140" s="349"/>
      <c r="C140" s="93"/>
      <c r="D140" s="91"/>
      <c r="E140" s="91"/>
      <c r="F140" s="93"/>
      <c r="G140" s="93"/>
      <c r="H140" s="93"/>
      <c r="I140" s="91"/>
      <c r="J140" s="91"/>
      <c r="K140" s="91"/>
      <c r="L140" s="817"/>
      <c r="M140" s="805"/>
      <c r="N140" s="92"/>
      <c r="O140" s="92"/>
      <c r="P140" s="92"/>
      <c r="Q140" s="92"/>
      <c r="R140" s="92"/>
      <c r="S140" s="92"/>
      <c r="T140" s="335"/>
      <c r="U140" s="335"/>
      <c r="V140" s="335"/>
      <c r="W140" s="335"/>
      <c r="X140" s="335"/>
      <c r="Y140" s="335"/>
      <c r="Z140" s="335"/>
      <c r="AA140" s="335"/>
      <c r="AB140" s="335"/>
      <c r="AC140" s="92"/>
      <c r="AD140" s="92"/>
      <c r="AE140" s="92"/>
      <c r="AF140" s="92"/>
      <c r="AG140" s="92"/>
      <c r="AH140" s="92"/>
      <c r="AI140" s="92"/>
      <c r="AJ140" s="335"/>
      <c r="AK140" s="335"/>
      <c r="AL140" s="335"/>
      <c r="AM140" s="335"/>
      <c r="AN140" s="335"/>
      <c r="AO140" s="335"/>
      <c r="AP140" s="335"/>
      <c r="AQ140" s="335"/>
      <c r="AR140" s="350"/>
    </row>
    <row r="141" spans="2:44" s="682" customFormat="1" ht="16.25" customHeight="1">
      <c r="B141" s="678"/>
      <c r="C141" s="680"/>
      <c r="D141" s="679" t="s">
        <v>337</v>
      </c>
      <c r="E141" s="679"/>
      <c r="F141" s="680"/>
      <c r="G141" s="680"/>
      <c r="H141" s="680"/>
      <c r="I141" s="693">
        <f t="shared" ref="I141:AR141" si="24">I134+I139</f>
        <v>0</v>
      </c>
      <c r="J141" s="693">
        <f t="shared" si="24"/>
        <v>82000240.142349929</v>
      </c>
      <c r="K141" s="693">
        <f t="shared" si="24"/>
        <v>40413350.652349927</v>
      </c>
      <c r="L141" s="812">
        <f t="shared" si="24"/>
        <v>14628084.449999994</v>
      </c>
      <c r="M141" s="806">
        <f t="shared" si="24"/>
        <v>9296641.0744000003</v>
      </c>
      <c r="N141" s="693">
        <f t="shared" si="24"/>
        <v>2420221.9581000004</v>
      </c>
      <c r="O141" s="693">
        <f t="shared" si="24"/>
        <v>34481069.195500009</v>
      </c>
      <c r="P141" s="693">
        <f t="shared" si="24"/>
        <v>33225157.792942654</v>
      </c>
      <c r="Q141" s="693">
        <f t="shared" si="24"/>
        <v>82732385.44094266</v>
      </c>
      <c r="R141" s="693">
        <f t="shared" si="24"/>
        <v>0</v>
      </c>
      <c r="S141" s="693">
        <f t="shared" si="24"/>
        <v>82732385.44094266</v>
      </c>
      <c r="T141" s="683">
        <f t="shared" si="24"/>
        <v>530720712.56575668</v>
      </c>
      <c r="U141" s="683">
        <f t="shared" si="24"/>
        <v>91643.182045496651</v>
      </c>
      <c r="V141" s="683">
        <f t="shared" si="24"/>
        <v>6587.1489999999994</v>
      </c>
      <c r="W141" s="683">
        <f t="shared" ref="W141:X141" si="25">W134+W139</f>
        <v>123728.67559655555</v>
      </c>
      <c r="X141" s="683">
        <f t="shared" si="25"/>
        <v>36196.538860031433</v>
      </c>
      <c r="Y141" s="683">
        <f t="shared" si="24"/>
        <v>6775297605.6587305</v>
      </c>
      <c r="Z141" s="683">
        <f t="shared" si="24"/>
        <v>75826.482000000004</v>
      </c>
      <c r="AA141" s="683">
        <f t="shared" si="24"/>
        <v>1925926.4804658429</v>
      </c>
      <c r="AB141" s="683">
        <f t="shared" si="24"/>
        <v>407173.81609265594</v>
      </c>
      <c r="AC141" s="693">
        <f t="shared" si="24"/>
        <v>11464696.186800001</v>
      </c>
      <c r="AD141" s="693">
        <f t="shared" si="24"/>
        <v>3147441.3147000019</v>
      </c>
      <c r="AE141" s="693">
        <f t="shared" si="24"/>
        <v>36829174.351599999</v>
      </c>
      <c r="AF141" s="693">
        <f t="shared" si="24"/>
        <v>39022729.45064716</v>
      </c>
      <c r="AG141" s="693">
        <f t="shared" si="24"/>
        <v>94233376.478747129</v>
      </c>
      <c r="AH141" s="693">
        <f t="shared" si="24"/>
        <v>0</v>
      </c>
      <c r="AI141" s="693">
        <f t="shared" si="24"/>
        <v>94233376.478747129</v>
      </c>
      <c r="AJ141" s="683">
        <f t="shared" si="24"/>
        <v>563898620.40311289</v>
      </c>
      <c r="AK141" s="683">
        <f t="shared" si="24"/>
        <v>109798.23797586047</v>
      </c>
      <c r="AL141" s="683">
        <f t="shared" si="24"/>
        <v>7258.6870000000026</v>
      </c>
      <c r="AM141" s="683">
        <f t="shared" ref="AM141:AN141" si="26">AM134+AM139</f>
        <v>134167.95207806383</v>
      </c>
      <c r="AN141" s="683">
        <f t="shared" si="26"/>
        <v>38692.546271150859</v>
      </c>
      <c r="AO141" s="683">
        <f t="shared" si="24"/>
        <v>7363433934.0812435</v>
      </c>
      <c r="AP141" s="683">
        <f t="shared" ref="AP141:AQ141" si="27">AP134+AP139</f>
        <v>92936.821999999986</v>
      </c>
      <c r="AQ141" s="683">
        <f t="shared" si="27"/>
        <v>2103409.0930717676</v>
      </c>
      <c r="AR141" s="684">
        <f t="shared" si="24"/>
        <v>485689.4192745788</v>
      </c>
    </row>
    <row r="142" spans="2:44" s="19" customFormat="1" ht="18" customHeight="1">
      <c r="B142" s="349"/>
      <c r="C142" s="93"/>
      <c r="D142" s="91"/>
      <c r="E142" s="91"/>
      <c r="F142" s="93"/>
      <c r="G142" s="93"/>
      <c r="H142" s="93"/>
      <c r="I142" s="91"/>
      <c r="J142" s="91"/>
      <c r="K142" s="91"/>
      <c r="L142" s="817"/>
      <c r="M142" s="805"/>
      <c r="N142" s="92"/>
      <c r="O142" s="92"/>
      <c r="P142" s="92"/>
      <c r="Q142" s="92"/>
      <c r="R142" s="92"/>
      <c r="S142" s="92"/>
      <c r="T142" s="335"/>
      <c r="U142" s="335"/>
      <c r="V142" s="335"/>
      <c r="W142" s="335"/>
      <c r="X142" s="335"/>
      <c r="Y142" s="335"/>
      <c r="Z142" s="335"/>
      <c r="AA142" s="335"/>
      <c r="AB142" s="335"/>
      <c r="AC142" s="92"/>
      <c r="AD142" s="92"/>
      <c r="AE142" s="92"/>
      <c r="AF142" s="92"/>
      <c r="AG142" s="92"/>
      <c r="AH142" s="92"/>
      <c r="AI142" s="92"/>
      <c r="AJ142" s="335"/>
      <c r="AK142" s="335"/>
      <c r="AL142" s="335"/>
      <c r="AM142" s="335"/>
      <c r="AN142" s="335"/>
      <c r="AO142" s="335"/>
      <c r="AP142" s="335"/>
      <c r="AQ142" s="335"/>
      <c r="AR142" s="350"/>
    </row>
    <row r="143" spans="2:44" ht="13.15">
      <c r="B143" s="351"/>
      <c r="C143" s="220"/>
      <c r="D143" s="219"/>
      <c r="E143" s="219"/>
      <c r="F143" s="93"/>
      <c r="G143" s="220"/>
      <c r="H143" s="220"/>
      <c r="I143" s="219"/>
      <c r="J143" s="219"/>
      <c r="K143" s="219"/>
      <c r="L143" s="818"/>
      <c r="M143" s="807"/>
      <c r="N143" s="221"/>
      <c r="O143" s="221"/>
      <c r="P143" s="221"/>
      <c r="Q143" s="92"/>
      <c r="R143" s="92"/>
      <c r="S143" s="92"/>
      <c r="T143" s="336"/>
      <c r="U143" s="336"/>
      <c r="V143" s="336"/>
      <c r="W143" s="336"/>
      <c r="X143" s="336"/>
      <c r="Y143" s="336"/>
      <c r="Z143" s="336"/>
      <c r="AA143" s="336"/>
      <c r="AB143" s="336"/>
      <c r="AC143" s="221"/>
      <c r="AD143" s="221"/>
      <c r="AE143" s="221"/>
      <c r="AF143" s="221"/>
      <c r="AG143" s="92"/>
      <c r="AH143" s="92"/>
      <c r="AI143" s="92"/>
      <c r="AJ143" s="336"/>
      <c r="AK143" s="336"/>
      <c r="AL143" s="336"/>
      <c r="AM143" s="336"/>
      <c r="AN143" s="336"/>
      <c r="AO143" s="336"/>
      <c r="AP143" s="336"/>
      <c r="AQ143" s="336"/>
      <c r="AR143" s="352"/>
    </row>
    <row r="144" spans="2:44" s="12" customFormat="1" ht="13.15">
      <c r="B144" s="347"/>
      <c r="C144" s="879"/>
      <c r="D144" s="320" t="s">
        <v>338</v>
      </c>
      <c r="E144" s="320"/>
      <c r="F144" s="321"/>
      <c r="G144" s="322"/>
      <c r="H144" s="323"/>
      <c r="I144" s="324"/>
      <c r="J144" s="324"/>
      <c r="K144" s="324"/>
      <c r="L144" s="814"/>
      <c r="M144" s="802"/>
      <c r="N144" s="321"/>
      <c r="O144" s="321"/>
      <c r="P144" s="321"/>
      <c r="Q144" s="321"/>
      <c r="R144" s="321"/>
      <c r="S144" s="321"/>
      <c r="T144" s="334"/>
      <c r="U144" s="334"/>
      <c r="V144" s="334"/>
      <c r="W144" s="334"/>
      <c r="X144" s="334"/>
      <c r="Y144" s="334"/>
      <c r="Z144" s="334"/>
      <c r="AA144" s="334"/>
      <c r="AB144" s="334"/>
      <c r="AC144" s="321"/>
      <c r="AD144" s="321"/>
      <c r="AE144" s="321"/>
      <c r="AF144" s="321"/>
      <c r="AG144" s="321"/>
      <c r="AH144" s="321"/>
      <c r="AI144" s="321"/>
      <c r="AJ144" s="334"/>
      <c r="AK144" s="334"/>
      <c r="AL144" s="334"/>
      <c r="AM144" s="334"/>
      <c r="AN144" s="334"/>
      <c r="AO144" s="334"/>
      <c r="AP144" s="334"/>
      <c r="AQ144" s="334"/>
      <c r="AR144" s="348"/>
    </row>
    <row r="145" spans="2:44" ht="15.75">
      <c r="B145" s="351"/>
      <c r="C145" s="220"/>
      <c r="D145" s="222" t="s">
        <v>339</v>
      </c>
      <c r="E145" s="442"/>
      <c r="F145" s="441"/>
      <c r="G145" s="441"/>
      <c r="H145" s="441"/>
      <c r="I145" s="440"/>
      <c r="J145" s="440"/>
      <c r="K145" s="440"/>
      <c r="L145" s="819"/>
      <c r="M145" s="804"/>
      <c r="N145" s="432"/>
      <c r="O145" s="432"/>
      <c r="P145" s="432"/>
      <c r="Q145" s="316">
        <v>24479433.350680012</v>
      </c>
      <c r="R145" s="316"/>
      <c r="S145" s="315">
        <f>Q145-R145</f>
        <v>24479433.350680012</v>
      </c>
      <c r="T145" s="430"/>
      <c r="U145" s="430"/>
      <c r="V145" s="430"/>
      <c r="W145" s="430"/>
      <c r="X145" s="430"/>
      <c r="Y145" s="430"/>
      <c r="Z145" s="430"/>
      <c r="AA145" s="430"/>
      <c r="AB145" s="430"/>
      <c r="AC145" s="431"/>
      <c r="AD145" s="431"/>
      <c r="AE145" s="431"/>
      <c r="AF145" s="431"/>
      <c r="AG145" s="316">
        <v>20982371.443440009</v>
      </c>
      <c r="AH145" s="316">
        <v>0</v>
      </c>
      <c r="AI145" s="315">
        <f>AG145-AH145</f>
        <v>20982371.443440009</v>
      </c>
      <c r="AJ145" s="430"/>
      <c r="AK145" s="430"/>
      <c r="AL145" s="430"/>
      <c r="AM145" s="430"/>
      <c r="AN145" s="430"/>
      <c r="AO145" s="430"/>
      <c r="AP145" s="430"/>
      <c r="AQ145" s="430"/>
      <c r="AR145" s="433"/>
    </row>
    <row r="146" spans="2:44" ht="14.25">
      <c r="B146" s="351"/>
      <c r="C146" s="220"/>
      <c r="D146" s="222" t="s">
        <v>340</v>
      </c>
      <c r="E146" s="442"/>
      <c r="F146" s="441"/>
      <c r="G146" s="441"/>
      <c r="H146" s="441"/>
      <c r="I146" s="440"/>
      <c r="J146" s="440"/>
      <c r="K146" s="440"/>
      <c r="L146" s="819"/>
      <c r="M146" s="804"/>
      <c r="N146" s="432"/>
      <c r="O146" s="432"/>
      <c r="P146" s="432"/>
      <c r="Q146" s="316">
        <f>+K134</f>
        <v>40413350.652349927</v>
      </c>
      <c r="R146" s="316">
        <f>+Q146</f>
        <v>40413350.652349927</v>
      </c>
      <c r="S146" s="315">
        <f>Q146-R146</f>
        <v>0</v>
      </c>
      <c r="T146" s="430"/>
      <c r="U146" s="430"/>
      <c r="V146" s="430"/>
      <c r="W146" s="430"/>
      <c r="X146" s="430"/>
      <c r="Y146" s="430"/>
      <c r="Z146" s="430"/>
      <c r="AA146" s="430"/>
      <c r="AB146" s="430"/>
      <c r="AC146" s="431"/>
      <c r="AD146" s="431"/>
      <c r="AE146" s="431"/>
      <c r="AF146" s="431"/>
      <c r="AG146" s="316">
        <v>0</v>
      </c>
      <c r="AH146" s="316">
        <v>0</v>
      </c>
      <c r="AI146" s="315">
        <f>AG146-AH146</f>
        <v>0</v>
      </c>
      <c r="AJ146" s="430"/>
      <c r="AK146" s="430"/>
      <c r="AL146" s="430"/>
      <c r="AM146" s="430"/>
      <c r="AN146" s="430"/>
      <c r="AO146" s="430"/>
      <c r="AP146" s="430"/>
      <c r="AQ146" s="430"/>
      <c r="AR146" s="433"/>
    </row>
    <row r="147" spans="2:44" s="19" customFormat="1" ht="18" customHeight="1">
      <c r="B147" s="344"/>
      <c r="C147" s="881"/>
      <c r="D147" s="317" t="s">
        <v>341</v>
      </c>
      <c r="E147" s="440"/>
      <c r="F147" s="441"/>
      <c r="G147" s="441"/>
      <c r="H147" s="441"/>
      <c r="I147" s="432"/>
      <c r="J147" s="432"/>
      <c r="K147" s="432"/>
      <c r="L147" s="819"/>
      <c r="M147" s="804"/>
      <c r="N147" s="432"/>
      <c r="O147" s="432"/>
      <c r="P147" s="432"/>
      <c r="Q147" s="318">
        <f>SUM(Q145:Q146)</f>
        <v>64892784.003029943</v>
      </c>
      <c r="R147" s="318">
        <f>SUM(R145:R146)</f>
        <v>40413350.652349927</v>
      </c>
      <c r="S147" s="318">
        <f>SUM(S145:S146)</f>
        <v>24479433.350680012</v>
      </c>
      <c r="T147" s="430"/>
      <c r="U147" s="430"/>
      <c r="V147" s="430"/>
      <c r="W147" s="430"/>
      <c r="X147" s="430"/>
      <c r="Y147" s="430"/>
      <c r="Z147" s="430"/>
      <c r="AA147" s="430"/>
      <c r="AB147" s="430"/>
      <c r="AC147" s="432"/>
      <c r="AD147" s="432"/>
      <c r="AE147" s="432"/>
      <c r="AF147" s="432"/>
      <c r="AG147" s="318">
        <f>SUM(AG145:AG146)</f>
        <v>20982371.443440009</v>
      </c>
      <c r="AH147" s="318">
        <f>SUM(AH145:AH146)</f>
        <v>0</v>
      </c>
      <c r="AI147" s="318">
        <f>SUM(AI145:AI146)</f>
        <v>20982371.443440009</v>
      </c>
      <c r="AJ147" s="430"/>
      <c r="AK147" s="430"/>
      <c r="AL147" s="430"/>
      <c r="AM147" s="430"/>
      <c r="AN147" s="430"/>
      <c r="AO147" s="430"/>
      <c r="AP147" s="430"/>
      <c r="AQ147" s="430"/>
      <c r="AR147" s="433"/>
    </row>
    <row r="148" spans="2:44" s="12" customFormat="1" ht="14.25">
      <c r="B148" s="345"/>
      <c r="C148" s="217"/>
      <c r="D148" s="319"/>
      <c r="E148" s="319"/>
      <c r="F148" s="217"/>
      <c r="G148" s="217"/>
      <c r="H148" s="217"/>
      <c r="I148" s="187"/>
      <c r="J148" s="187"/>
      <c r="K148" s="187"/>
      <c r="L148" s="813"/>
      <c r="M148" s="801"/>
      <c r="N148" s="187"/>
      <c r="O148" s="187"/>
      <c r="P148" s="187"/>
      <c r="Q148" s="187"/>
      <c r="R148" s="187"/>
      <c r="S148" s="187"/>
      <c r="T148" s="333"/>
      <c r="U148" s="333"/>
      <c r="V148" s="333"/>
      <c r="W148" s="333"/>
      <c r="X148" s="333"/>
      <c r="Y148" s="333"/>
      <c r="Z148" s="333"/>
      <c r="AA148" s="333"/>
      <c r="AB148" s="333"/>
      <c r="AC148" s="187"/>
      <c r="AD148" s="187"/>
      <c r="AE148" s="187"/>
      <c r="AF148" s="187"/>
      <c r="AG148" s="187"/>
      <c r="AH148" s="187"/>
      <c r="AI148" s="187"/>
      <c r="AJ148" s="333"/>
      <c r="AK148" s="333"/>
      <c r="AL148" s="333"/>
      <c r="AM148" s="333"/>
      <c r="AN148" s="333"/>
      <c r="AO148" s="333"/>
      <c r="AP148" s="333"/>
      <c r="AQ148" s="333"/>
      <c r="AR148" s="346"/>
    </row>
    <row r="149" spans="2:44" s="682" customFormat="1" ht="13.5" thickBot="1">
      <c r="B149" s="685"/>
      <c r="C149" s="688"/>
      <c r="D149" s="686" t="s">
        <v>160</v>
      </c>
      <c r="E149" s="687"/>
      <c r="F149" s="688"/>
      <c r="G149" s="688"/>
      <c r="H149" s="688"/>
      <c r="I149" s="694">
        <f t="shared" ref="I149:AR149" si="28">I134+I139+I147</f>
        <v>0</v>
      </c>
      <c r="J149" s="694">
        <f t="shared" si="28"/>
        <v>82000240.142349929</v>
      </c>
      <c r="K149" s="694">
        <f t="shared" si="28"/>
        <v>40413350.652349927</v>
      </c>
      <c r="L149" s="820">
        <f t="shared" si="28"/>
        <v>14628084.449999994</v>
      </c>
      <c r="M149" s="808">
        <f t="shared" si="28"/>
        <v>9296641.0744000003</v>
      </c>
      <c r="N149" s="694">
        <f t="shared" si="28"/>
        <v>2420221.9581000004</v>
      </c>
      <c r="O149" s="694">
        <f t="shared" si="28"/>
        <v>34481069.195500009</v>
      </c>
      <c r="P149" s="694">
        <f t="shared" si="28"/>
        <v>33225157.792942654</v>
      </c>
      <c r="Q149" s="694">
        <f t="shared" si="28"/>
        <v>147625169.44397259</v>
      </c>
      <c r="R149" s="694">
        <f t="shared" si="28"/>
        <v>40413350.652349927</v>
      </c>
      <c r="S149" s="694">
        <f t="shared" si="28"/>
        <v>107211818.79162267</v>
      </c>
      <c r="T149" s="689">
        <f t="shared" si="28"/>
        <v>530720712.56575668</v>
      </c>
      <c r="U149" s="689">
        <f t="shared" si="28"/>
        <v>91643.182045496651</v>
      </c>
      <c r="V149" s="689">
        <f t="shared" si="28"/>
        <v>6587.1489999999994</v>
      </c>
      <c r="W149" s="689">
        <f t="shared" ref="W149:X149" si="29">W134+W139+W147</f>
        <v>123728.67559655555</v>
      </c>
      <c r="X149" s="689">
        <f t="shared" si="29"/>
        <v>36196.538860031433</v>
      </c>
      <c r="Y149" s="689">
        <f t="shared" si="28"/>
        <v>6775297605.6587305</v>
      </c>
      <c r="Z149" s="689">
        <f t="shared" si="28"/>
        <v>75826.482000000004</v>
      </c>
      <c r="AA149" s="689">
        <f t="shared" si="28"/>
        <v>1925926.4804658429</v>
      </c>
      <c r="AB149" s="689">
        <f t="shared" si="28"/>
        <v>407173.81609265594</v>
      </c>
      <c r="AC149" s="694">
        <f t="shared" si="28"/>
        <v>11464696.186800001</v>
      </c>
      <c r="AD149" s="694">
        <f t="shared" si="28"/>
        <v>3147441.3147000019</v>
      </c>
      <c r="AE149" s="694">
        <f t="shared" si="28"/>
        <v>36829174.351599999</v>
      </c>
      <c r="AF149" s="694">
        <f t="shared" si="28"/>
        <v>39022729.45064716</v>
      </c>
      <c r="AG149" s="694">
        <f t="shared" si="28"/>
        <v>115215747.92218713</v>
      </c>
      <c r="AH149" s="694">
        <f t="shared" si="28"/>
        <v>0</v>
      </c>
      <c r="AI149" s="694">
        <f t="shared" si="28"/>
        <v>115215747.92218713</v>
      </c>
      <c r="AJ149" s="689">
        <f t="shared" si="28"/>
        <v>563898620.40311289</v>
      </c>
      <c r="AK149" s="689">
        <f t="shared" si="28"/>
        <v>109798.23797586047</v>
      </c>
      <c r="AL149" s="689">
        <f t="shared" si="28"/>
        <v>7258.6870000000026</v>
      </c>
      <c r="AM149" s="689">
        <f t="shared" ref="AM149:AN149" si="30">AM134+AM139+AM147</f>
        <v>134167.95207806383</v>
      </c>
      <c r="AN149" s="689">
        <f t="shared" si="30"/>
        <v>38692.546271150859</v>
      </c>
      <c r="AO149" s="689">
        <f t="shared" si="28"/>
        <v>7363433934.0812435</v>
      </c>
      <c r="AP149" s="689">
        <f t="shared" ref="AP149:AQ149" si="31">AP134+AP139+AP147</f>
        <v>92936.821999999986</v>
      </c>
      <c r="AQ149" s="689">
        <f t="shared" si="31"/>
        <v>2103409.0930717676</v>
      </c>
      <c r="AR149" s="690">
        <f t="shared" si="28"/>
        <v>485689.4192745788</v>
      </c>
    </row>
    <row r="150" spans="2:44" s="12" customFormat="1" ht="13.5" thickBot="1">
      <c r="B150" s="19"/>
      <c r="C150" s="106"/>
      <c r="D150" s="188"/>
      <c r="E150" s="188"/>
      <c r="F150" s="106"/>
      <c r="G150" s="106"/>
      <c r="H150" s="106"/>
      <c r="I150" s="188"/>
      <c r="J150" s="188"/>
      <c r="K150" s="188"/>
      <c r="L150" s="18"/>
      <c r="M150" s="18"/>
      <c r="N150" s="18"/>
      <c r="O150" s="18"/>
      <c r="P150" s="18"/>
      <c r="Q150" s="18"/>
      <c r="R150" s="18"/>
      <c r="S150" s="18"/>
      <c r="T150" s="330"/>
      <c r="U150" s="330"/>
      <c r="V150" s="330"/>
      <c r="W150" s="330"/>
      <c r="X150" s="330"/>
      <c r="Y150" s="330"/>
      <c r="Z150" s="330"/>
      <c r="AA150" s="330"/>
      <c r="AB150" s="330"/>
      <c r="AC150" s="18"/>
      <c r="AD150" s="18"/>
      <c r="AE150" s="18"/>
      <c r="AF150" s="18"/>
      <c r="AG150" s="18"/>
      <c r="AH150" s="18"/>
      <c r="AI150" s="18"/>
      <c r="AJ150" s="330"/>
      <c r="AK150" s="330"/>
      <c r="AL150" s="330"/>
      <c r="AM150" s="330"/>
      <c r="AN150" s="330"/>
      <c r="AO150" s="330"/>
      <c r="AP150" s="330"/>
      <c r="AQ150" s="330"/>
      <c r="AR150" s="330"/>
    </row>
    <row r="151" spans="2:44">
      <c r="B151" s="353"/>
      <c r="C151" s="355"/>
      <c r="D151" s="354"/>
      <c r="E151" s="354"/>
      <c r="F151" s="355"/>
      <c r="G151" s="356"/>
      <c r="H151" s="356"/>
      <c r="I151" s="354"/>
      <c r="J151" s="354"/>
      <c r="K151" s="354"/>
      <c r="L151" s="357"/>
      <c r="M151" s="357"/>
      <c r="N151" s="357"/>
      <c r="O151" s="357"/>
      <c r="P151" s="357"/>
      <c r="Q151" s="357"/>
      <c r="R151" s="357"/>
      <c r="S151" s="357"/>
      <c r="T151" s="358"/>
      <c r="U151" s="358"/>
      <c r="V151" s="358"/>
      <c r="W151" s="358"/>
      <c r="X151" s="358"/>
      <c r="Y151" s="358"/>
      <c r="Z151" s="358"/>
      <c r="AA151" s="358"/>
      <c r="AB151" s="358"/>
      <c r="AC151" s="357"/>
      <c r="AD151" s="357"/>
      <c r="AE151" s="357"/>
      <c r="AF151" s="357"/>
      <c r="AG151" s="357"/>
      <c r="AH151" s="357"/>
      <c r="AI151" s="357"/>
      <c r="AJ151" s="358"/>
      <c r="AK151" s="358"/>
      <c r="AL151" s="358"/>
      <c r="AM151" s="358"/>
      <c r="AN151" s="358"/>
      <c r="AO151" s="358"/>
      <c r="AP151" s="358"/>
      <c r="AQ151" s="358"/>
      <c r="AR151" s="359"/>
    </row>
    <row r="152" spans="2:44" s="12" customFormat="1" ht="15">
      <c r="B152" s="347"/>
      <c r="C152" s="879"/>
      <c r="D152" s="320" t="s">
        <v>342</v>
      </c>
      <c r="E152" s="320"/>
      <c r="F152" s="321"/>
      <c r="G152" s="323"/>
      <c r="H152" s="323"/>
      <c r="I152" s="324"/>
      <c r="J152" s="324"/>
      <c r="K152" s="324"/>
      <c r="L152" s="321"/>
      <c r="M152" s="321"/>
      <c r="N152" s="321"/>
      <c r="O152" s="321"/>
      <c r="P152" s="321"/>
      <c r="Q152" s="321"/>
      <c r="R152" s="321"/>
      <c r="S152" s="321"/>
      <c r="T152" s="334"/>
      <c r="U152" s="334"/>
      <c r="V152" s="334"/>
      <c r="W152" s="334"/>
      <c r="X152" s="334"/>
      <c r="Y152" s="334"/>
      <c r="Z152" s="334"/>
      <c r="AA152" s="334"/>
      <c r="AB152" s="334"/>
      <c r="AC152" s="321"/>
      <c r="AD152" s="321"/>
      <c r="AE152" s="321"/>
      <c r="AF152" s="321"/>
      <c r="AG152" s="321"/>
      <c r="AH152" s="321"/>
      <c r="AI152" s="321"/>
      <c r="AJ152" s="334"/>
      <c r="AK152" s="334"/>
      <c r="AL152" s="334"/>
      <c r="AM152" s="334"/>
      <c r="AN152" s="334"/>
      <c r="AO152" s="334"/>
      <c r="AP152" s="334"/>
      <c r="AQ152" s="334"/>
      <c r="AR152" s="348"/>
    </row>
    <row r="153" spans="2:44" s="12" customFormat="1">
      <c r="B153" s="343">
        <v>3264</v>
      </c>
      <c r="C153" s="260"/>
      <c r="D153" s="262" t="s">
        <v>343</v>
      </c>
      <c r="E153" s="262"/>
      <c r="F153" s="260"/>
      <c r="G153" s="260"/>
      <c r="H153" s="260"/>
      <c r="I153" s="262"/>
      <c r="J153" s="262"/>
      <c r="K153" s="262"/>
      <c r="L153" s="263"/>
      <c r="M153" s="263"/>
      <c r="N153" s="263"/>
      <c r="O153" s="263"/>
      <c r="P153" s="263"/>
      <c r="Q153" s="315">
        <f t="shared" ref="Q153:Q158" si="32">SUM(M153:P153)</f>
        <v>0</v>
      </c>
      <c r="R153" s="263"/>
      <c r="S153" s="315">
        <f t="shared" ref="S153:S158" si="33">Q153</f>
        <v>0</v>
      </c>
      <c r="T153" s="331"/>
      <c r="U153" s="331"/>
      <c r="V153" s="331"/>
      <c r="W153" s="331"/>
      <c r="X153" s="331"/>
      <c r="Y153" s="331"/>
      <c r="Z153" s="331"/>
      <c r="AA153" s="331"/>
      <c r="AB153" s="331"/>
      <c r="AC153" s="263"/>
      <c r="AD153" s="263"/>
      <c r="AE153" s="263"/>
      <c r="AF153" s="263"/>
      <c r="AG153" s="313">
        <f t="shared" ref="AG153:AG158" si="34">SUM(AC153:AF153)</f>
        <v>0</v>
      </c>
      <c r="AH153" s="340"/>
      <c r="AI153" s="315">
        <f t="shared" ref="AI153:AI158" si="35">AG153</f>
        <v>0</v>
      </c>
      <c r="AJ153" s="331"/>
      <c r="AK153" s="331"/>
      <c r="AL153" s="331"/>
      <c r="AM153" s="331"/>
      <c r="AN153" s="331"/>
      <c r="AO153" s="331"/>
      <c r="AP153" s="331"/>
      <c r="AQ153" s="331"/>
      <c r="AR153" s="342"/>
    </row>
    <row r="154" spans="2:44" s="12" customFormat="1">
      <c r="B154" s="343">
        <v>3308</v>
      </c>
      <c r="C154" s="260"/>
      <c r="D154" s="262" t="s">
        <v>344</v>
      </c>
      <c r="E154" s="262"/>
      <c r="F154" s="260"/>
      <c r="G154" s="260"/>
      <c r="H154" s="260"/>
      <c r="I154" s="262"/>
      <c r="J154" s="262"/>
      <c r="K154" s="262"/>
      <c r="L154" s="263"/>
      <c r="M154" s="263"/>
      <c r="N154" s="263"/>
      <c r="O154" s="263"/>
      <c r="P154" s="263"/>
      <c r="Q154" s="315">
        <f t="shared" si="32"/>
        <v>0</v>
      </c>
      <c r="R154" s="263"/>
      <c r="S154" s="315">
        <f t="shared" si="33"/>
        <v>0</v>
      </c>
      <c r="T154" s="331"/>
      <c r="U154" s="331"/>
      <c r="V154" s="331"/>
      <c r="W154" s="331"/>
      <c r="X154" s="331"/>
      <c r="Y154" s="331"/>
      <c r="Z154" s="331"/>
      <c r="AA154" s="331"/>
      <c r="AB154" s="331"/>
      <c r="AC154" s="263"/>
      <c r="AD154" s="263"/>
      <c r="AE154" s="263"/>
      <c r="AF154" s="263"/>
      <c r="AG154" s="313">
        <f t="shared" si="34"/>
        <v>0</v>
      </c>
      <c r="AH154" s="340"/>
      <c r="AI154" s="315">
        <f t="shared" si="35"/>
        <v>0</v>
      </c>
      <c r="AJ154" s="331"/>
      <c r="AK154" s="331"/>
      <c r="AL154" s="331"/>
      <c r="AM154" s="331"/>
      <c r="AN154" s="331"/>
      <c r="AO154" s="331"/>
      <c r="AP154" s="331"/>
      <c r="AQ154" s="331"/>
      <c r="AR154" s="342"/>
    </row>
    <row r="155" spans="2:44" s="12" customFormat="1">
      <c r="B155" s="343">
        <v>3312</v>
      </c>
      <c r="C155" s="260"/>
      <c r="D155" s="262" t="s">
        <v>345</v>
      </c>
      <c r="E155" s="262"/>
      <c r="F155" s="260"/>
      <c r="G155" s="260"/>
      <c r="H155" s="260"/>
      <c r="I155" s="262"/>
      <c r="J155" s="262"/>
      <c r="K155" s="262"/>
      <c r="L155" s="263"/>
      <c r="M155" s="263"/>
      <c r="N155" s="263"/>
      <c r="O155" s="263"/>
      <c r="P155" s="263"/>
      <c r="Q155" s="315">
        <f t="shared" si="32"/>
        <v>0</v>
      </c>
      <c r="R155" s="263"/>
      <c r="S155" s="315">
        <f t="shared" si="33"/>
        <v>0</v>
      </c>
      <c r="T155" s="331"/>
      <c r="U155" s="331"/>
      <c r="V155" s="331"/>
      <c r="W155" s="331"/>
      <c r="X155" s="331"/>
      <c r="Y155" s="331"/>
      <c r="Z155" s="331"/>
      <c r="AA155" s="331"/>
      <c r="AB155" s="331"/>
      <c r="AC155" s="263"/>
      <c r="AD155" s="263"/>
      <c r="AE155" s="263"/>
      <c r="AF155" s="263"/>
      <c r="AG155" s="313">
        <f t="shared" si="34"/>
        <v>0</v>
      </c>
      <c r="AH155" s="340"/>
      <c r="AI155" s="315">
        <f t="shared" si="35"/>
        <v>0</v>
      </c>
      <c r="AJ155" s="331"/>
      <c r="AK155" s="331"/>
      <c r="AL155" s="331"/>
      <c r="AM155" s="331"/>
      <c r="AN155" s="331"/>
      <c r="AO155" s="331"/>
      <c r="AP155" s="331"/>
      <c r="AQ155" s="331"/>
      <c r="AR155" s="342"/>
    </row>
    <row r="156" spans="2:44" s="12" customFormat="1">
      <c r="B156" s="343">
        <v>3325</v>
      </c>
      <c r="C156" s="260"/>
      <c r="D156" s="262" t="s">
        <v>346</v>
      </c>
      <c r="E156" s="262"/>
      <c r="F156" s="260"/>
      <c r="G156" s="260"/>
      <c r="H156" s="260"/>
      <c r="I156" s="262"/>
      <c r="J156" s="262"/>
      <c r="K156" s="262"/>
      <c r="L156" s="263"/>
      <c r="M156" s="263"/>
      <c r="N156" s="263"/>
      <c r="O156" s="263"/>
      <c r="P156" s="263"/>
      <c r="Q156" s="315">
        <f t="shared" si="32"/>
        <v>0</v>
      </c>
      <c r="R156" s="263"/>
      <c r="S156" s="315">
        <f t="shared" si="33"/>
        <v>0</v>
      </c>
      <c r="T156" s="331"/>
      <c r="U156" s="331"/>
      <c r="V156" s="331"/>
      <c r="W156" s="331"/>
      <c r="X156" s="331"/>
      <c r="Y156" s="331"/>
      <c r="Z156" s="331"/>
      <c r="AA156" s="331"/>
      <c r="AB156" s="331"/>
      <c r="AC156" s="263"/>
      <c r="AD156" s="263"/>
      <c r="AE156" s="263"/>
      <c r="AF156" s="263"/>
      <c r="AG156" s="313">
        <f t="shared" si="34"/>
        <v>0</v>
      </c>
      <c r="AH156" s="340"/>
      <c r="AI156" s="315">
        <f t="shared" si="35"/>
        <v>0</v>
      </c>
      <c r="AJ156" s="331"/>
      <c r="AK156" s="331"/>
      <c r="AL156" s="331"/>
      <c r="AM156" s="331"/>
      <c r="AN156" s="331"/>
      <c r="AO156" s="331"/>
      <c r="AP156" s="331"/>
      <c r="AQ156" s="331"/>
      <c r="AR156" s="342"/>
    </row>
    <row r="157" spans="2:44" s="12" customFormat="1">
      <c r="B157" s="343" t="s">
        <v>347</v>
      </c>
      <c r="C157" s="260"/>
      <c r="D157" s="262" t="s">
        <v>348</v>
      </c>
      <c r="E157" s="262"/>
      <c r="F157" s="260"/>
      <c r="G157" s="260"/>
      <c r="H157" s="260"/>
      <c r="I157" s="262"/>
      <c r="J157" s="262"/>
      <c r="K157" s="262"/>
      <c r="L157" s="263"/>
      <c r="M157" s="263"/>
      <c r="N157" s="263"/>
      <c r="O157" s="263"/>
      <c r="P157" s="263"/>
      <c r="Q157" s="315">
        <f t="shared" si="32"/>
        <v>0</v>
      </c>
      <c r="R157" s="263"/>
      <c r="S157" s="315">
        <f t="shared" si="33"/>
        <v>0</v>
      </c>
      <c r="T157" s="331"/>
      <c r="U157" s="331"/>
      <c r="V157" s="331"/>
      <c r="W157" s="331"/>
      <c r="X157" s="331"/>
      <c r="Y157" s="331"/>
      <c r="Z157" s="331"/>
      <c r="AA157" s="331"/>
      <c r="AB157" s="331"/>
      <c r="AC157" s="263"/>
      <c r="AD157" s="263"/>
      <c r="AE157" s="263"/>
      <c r="AF157" s="263"/>
      <c r="AG157" s="313">
        <f t="shared" si="34"/>
        <v>0</v>
      </c>
      <c r="AH157" s="340"/>
      <c r="AI157" s="315">
        <f t="shared" si="35"/>
        <v>0</v>
      </c>
      <c r="AJ157" s="331"/>
      <c r="AK157" s="331"/>
      <c r="AL157" s="331"/>
      <c r="AM157" s="331"/>
      <c r="AN157" s="331"/>
      <c r="AO157" s="331"/>
      <c r="AP157" s="331"/>
      <c r="AQ157" s="331"/>
      <c r="AR157" s="342"/>
    </row>
    <row r="158" spans="2:44" s="12" customFormat="1">
      <c r="B158" s="343"/>
      <c r="C158" s="260"/>
      <c r="D158" s="262"/>
      <c r="E158" s="262"/>
      <c r="F158" s="260"/>
      <c r="G158" s="260"/>
      <c r="H158" s="260"/>
      <c r="I158" s="262"/>
      <c r="J158" s="262"/>
      <c r="K158" s="262"/>
      <c r="L158" s="263"/>
      <c r="M158" s="263"/>
      <c r="N158" s="263"/>
      <c r="O158" s="263"/>
      <c r="P158" s="263"/>
      <c r="Q158" s="315">
        <f t="shared" si="32"/>
        <v>0</v>
      </c>
      <c r="R158" s="263"/>
      <c r="S158" s="315">
        <f t="shared" si="33"/>
        <v>0</v>
      </c>
      <c r="T158" s="331"/>
      <c r="U158" s="331"/>
      <c r="V158" s="331"/>
      <c r="W158" s="331"/>
      <c r="X158" s="331"/>
      <c r="Y158" s="331"/>
      <c r="Z158" s="331"/>
      <c r="AA158" s="331"/>
      <c r="AB158" s="331"/>
      <c r="AC158" s="263"/>
      <c r="AD158" s="263"/>
      <c r="AE158" s="263"/>
      <c r="AF158" s="263"/>
      <c r="AG158" s="313">
        <f t="shared" si="34"/>
        <v>0</v>
      </c>
      <c r="AH158" s="340"/>
      <c r="AI158" s="315">
        <f t="shared" si="35"/>
        <v>0</v>
      </c>
      <c r="AJ158" s="331"/>
      <c r="AK158" s="331"/>
      <c r="AL158" s="331"/>
      <c r="AM158" s="331"/>
      <c r="AN158" s="331"/>
      <c r="AO158" s="331"/>
      <c r="AP158" s="331"/>
      <c r="AQ158" s="331"/>
      <c r="AR158" s="342"/>
    </row>
    <row r="159" spans="2:44" s="12" customFormat="1" ht="13.5" thickBot="1">
      <c r="B159" s="360"/>
      <c r="C159" s="362"/>
      <c r="D159" s="361" t="s">
        <v>349</v>
      </c>
      <c r="E159" s="361"/>
      <c r="F159" s="362"/>
      <c r="G159" s="362"/>
      <c r="H159" s="362"/>
      <c r="I159" s="363">
        <f t="shared" ref="I159:AR159" si="36">SUM(I153:I158)</f>
        <v>0</v>
      </c>
      <c r="J159" s="363">
        <f t="shared" si="36"/>
        <v>0</v>
      </c>
      <c r="K159" s="363">
        <f t="shared" si="36"/>
        <v>0</v>
      </c>
      <c r="L159" s="363">
        <f t="shared" si="36"/>
        <v>0</v>
      </c>
      <c r="M159" s="363">
        <f t="shared" si="36"/>
        <v>0</v>
      </c>
      <c r="N159" s="363">
        <f t="shared" si="36"/>
        <v>0</v>
      </c>
      <c r="O159" s="363">
        <f t="shared" si="36"/>
        <v>0</v>
      </c>
      <c r="P159" s="363">
        <f t="shared" si="36"/>
        <v>0</v>
      </c>
      <c r="Q159" s="363">
        <f t="shared" si="36"/>
        <v>0</v>
      </c>
      <c r="R159" s="363">
        <f t="shared" si="36"/>
        <v>0</v>
      </c>
      <c r="S159" s="363">
        <f t="shared" si="36"/>
        <v>0</v>
      </c>
      <c r="T159" s="364">
        <f t="shared" si="36"/>
        <v>0</v>
      </c>
      <c r="U159" s="364">
        <f t="shared" si="36"/>
        <v>0</v>
      </c>
      <c r="V159" s="364">
        <f t="shared" si="36"/>
        <v>0</v>
      </c>
      <c r="W159" s="364">
        <f t="shared" ref="W159:X159" si="37">SUM(W153:W158)</f>
        <v>0</v>
      </c>
      <c r="X159" s="364">
        <f t="shared" si="37"/>
        <v>0</v>
      </c>
      <c r="Y159" s="364">
        <f t="shared" si="36"/>
        <v>0</v>
      </c>
      <c r="Z159" s="364">
        <f t="shared" si="36"/>
        <v>0</v>
      </c>
      <c r="AA159" s="364">
        <f t="shared" si="36"/>
        <v>0</v>
      </c>
      <c r="AB159" s="364">
        <f t="shared" si="36"/>
        <v>0</v>
      </c>
      <c r="AC159" s="363">
        <f t="shared" si="36"/>
        <v>0</v>
      </c>
      <c r="AD159" s="363">
        <f t="shared" si="36"/>
        <v>0</v>
      </c>
      <c r="AE159" s="363">
        <f t="shared" si="36"/>
        <v>0</v>
      </c>
      <c r="AF159" s="363">
        <f t="shared" si="36"/>
        <v>0</v>
      </c>
      <c r="AG159" s="363">
        <f t="shared" si="36"/>
        <v>0</v>
      </c>
      <c r="AH159" s="363">
        <f t="shared" si="36"/>
        <v>0</v>
      </c>
      <c r="AI159" s="363">
        <f t="shared" si="36"/>
        <v>0</v>
      </c>
      <c r="AJ159" s="364">
        <f t="shared" si="36"/>
        <v>0</v>
      </c>
      <c r="AK159" s="364">
        <f t="shared" si="36"/>
        <v>0</v>
      </c>
      <c r="AL159" s="364">
        <f t="shared" si="36"/>
        <v>0</v>
      </c>
      <c r="AM159" s="364">
        <f t="shared" ref="AM159:AN159" si="38">SUM(AM153:AM158)</f>
        <v>0</v>
      </c>
      <c r="AN159" s="364">
        <f t="shared" si="38"/>
        <v>0</v>
      </c>
      <c r="AO159" s="364">
        <f t="shared" si="36"/>
        <v>0</v>
      </c>
      <c r="AP159" s="364">
        <f t="shared" ref="AP159:AQ159" si="39">SUM(AP153:AP158)</f>
        <v>0</v>
      </c>
      <c r="AQ159" s="364">
        <f t="shared" si="39"/>
        <v>0</v>
      </c>
      <c r="AR159" s="365">
        <f t="shared" si="36"/>
        <v>0</v>
      </c>
    </row>
    <row r="160" spans="2:44" s="12" customFormat="1" ht="13.5" thickBot="1">
      <c r="B160" s="19"/>
      <c r="C160" s="106"/>
      <c r="D160" s="13"/>
      <c r="E160" s="13"/>
      <c r="F160" s="106"/>
      <c r="G160" s="106"/>
      <c r="H160" s="106"/>
      <c r="I160" s="188"/>
      <c r="J160" s="188"/>
      <c r="K160" s="188"/>
      <c r="L160" s="18"/>
      <c r="M160" s="18"/>
      <c r="N160" s="18"/>
      <c r="O160" s="18"/>
      <c r="P160" s="18"/>
      <c r="Q160" s="18"/>
      <c r="R160" s="18"/>
      <c r="S160" s="18"/>
      <c r="T160" s="330"/>
      <c r="U160" s="330"/>
      <c r="V160" s="330"/>
      <c r="W160" s="330"/>
      <c r="X160" s="330"/>
      <c r="Y160" s="330"/>
      <c r="Z160" s="330"/>
      <c r="AA160" s="330"/>
      <c r="AB160" s="330"/>
      <c r="AC160" s="18"/>
      <c r="AD160" s="18"/>
      <c r="AE160" s="18"/>
      <c r="AF160" s="18"/>
      <c r="AG160" s="18"/>
      <c r="AH160" s="18"/>
      <c r="AI160" s="18"/>
      <c r="AJ160" s="330"/>
      <c r="AK160" s="330"/>
      <c r="AL160" s="330"/>
      <c r="AM160" s="330"/>
      <c r="AN160" s="330"/>
      <c r="AO160" s="330"/>
      <c r="AP160" s="330"/>
      <c r="AQ160" s="330"/>
      <c r="AR160" s="330"/>
    </row>
    <row r="161" spans="2:44" s="12" customFormat="1" ht="13.15">
      <c r="B161" s="366"/>
      <c r="C161" s="882"/>
      <c r="D161" s="367" t="s">
        <v>350</v>
      </c>
      <c r="E161" s="367"/>
      <c r="F161" s="368"/>
      <c r="G161" s="369"/>
      <c r="H161" s="369"/>
      <c r="I161" s="370"/>
      <c r="J161" s="370"/>
      <c r="K161" s="370"/>
      <c r="L161" s="368"/>
      <c r="M161" s="368"/>
      <c r="N161" s="368"/>
      <c r="O161" s="368"/>
      <c r="P161" s="368"/>
      <c r="Q161" s="368"/>
      <c r="R161" s="368"/>
      <c r="S161" s="368"/>
      <c r="T161" s="371"/>
      <c r="U161" s="371"/>
      <c r="V161" s="371"/>
      <c r="W161" s="371"/>
      <c r="X161" s="371"/>
      <c r="Y161" s="371"/>
      <c r="Z161" s="371"/>
      <c r="AA161" s="371"/>
      <c r="AB161" s="371"/>
      <c r="AC161" s="368"/>
      <c r="AD161" s="368"/>
      <c r="AE161" s="368"/>
      <c r="AF161" s="368"/>
      <c r="AG161" s="368"/>
      <c r="AH161" s="368"/>
      <c r="AI161" s="368"/>
      <c r="AJ161" s="371"/>
      <c r="AK161" s="371"/>
      <c r="AL161" s="371"/>
      <c r="AM161" s="371"/>
      <c r="AN161" s="371"/>
      <c r="AO161" s="371"/>
      <c r="AP161" s="371"/>
      <c r="AQ161" s="371"/>
      <c r="AR161" s="372"/>
    </row>
    <row r="162" spans="2:44" s="12" customFormat="1" ht="14.25">
      <c r="B162" s="373"/>
      <c r="C162" s="883">
        <v>3259</v>
      </c>
      <c r="D162" s="339" t="s">
        <v>351</v>
      </c>
      <c r="E162" s="262"/>
      <c r="F162" s="260"/>
      <c r="G162" s="260"/>
      <c r="H162" s="260"/>
      <c r="I162" s="262"/>
      <c r="J162" s="262"/>
      <c r="K162" s="262"/>
      <c r="L162" s="263">
        <v>1218425.8900000001</v>
      </c>
      <c r="M162" s="263"/>
      <c r="N162" s="263"/>
      <c r="O162" s="263"/>
      <c r="P162" s="263"/>
      <c r="Q162" s="315">
        <f>SUM(M162:P162)</f>
        <v>0</v>
      </c>
      <c r="R162" s="263"/>
      <c r="S162" s="315">
        <f>Q162</f>
        <v>0</v>
      </c>
      <c r="T162" s="331"/>
      <c r="U162" s="331"/>
      <c r="V162" s="331"/>
      <c r="W162" s="331"/>
      <c r="X162" s="331"/>
      <c r="Y162" s="331"/>
      <c r="Z162" s="331"/>
      <c r="AA162" s="331"/>
      <c r="AB162" s="331"/>
      <c r="AC162" s="263"/>
      <c r="AD162" s="263"/>
      <c r="AE162" s="263"/>
      <c r="AF162" s="263"/>
      <c r="AG162" s="313">
        <f>SUM(AC162:AF162)</f>
        <v>0</v>
      </c>
      <c r="AH162" s="340"/>
      <c r="AI162" s="315">
        <f>AG162</f>
        <v>0</v>
      </c>
      <c r="AJ162" s="331"/>
      <c r="AK162" s="331"/>
      <c r="AL162" s="331"/>
      <c r="AM162" s="331"/>
      <c r="AN162" s="331"/>
      <c r="AO162" s="331"/>
      <c r="AP162" s="331"/>
      <c r="AQ162" s="331"/>
      <c r="AR162" s="342"/>
    </row>
    <row r="163" spans="2:44" s="12" customFormat="1" ht="14.25">
      <c r="B163" s="373"/>
      <c r="C163" s="884"/>
      <c r="D163" s="339" t="s">
        <v>352</v>
      </c>
      <c r="E163" s="262"/>
      <c r="F163" s="260"/>
      <c r="G163" s="260"/>
      <c r="H163" s="260"/>
      <c r="I163" s="262"/>
      <c r="J163" s="263">
        <v>10729079</v>
      </c>
      <c r="K163" s="262"/>
      <c r="L163" s="263">
        <v>1248154</v>
      </c>
      <c r="M163" s="263"/>
      <c r="N163" s="263"/>
      <c r="O163" s="263"/>
      <c r="P163" s="263"/>
      <c r="Q163" s="315">
        <v>25832330</v>
      </c>
      <c r="R163" s="263"/>
      <c r="S163" s="315">
        <f>Q163</f>
        <v>25832330</v>
      </c>
      <c r="T163" s="676">
        <v>2955161</v>
      </c>
      <c r="U163" s="676">
        <v>428</v>
      </c>
      <c r="V163" s="676">
        <v>127.17100000000001</v>
      </c>
      <c r="W163" s="331"/>
      <c r="X163" s="331"/>
      <c r="Y163" s="331"/>
      <c r="Z163" s="331"/>
      <c r="AA163" s="331"/>
      <c r="AB163" s="331"/>
      <c r="AC163" s="263"/>
      <c r="AD163" s="263"/>
      <c r="AE163" s="263"/>
      <c r="AF163" s="263"/>
      <c r="AG163" s="313">
        <v>27043980</v>
      </c>
      <c r="AH163" s="340"/>
      <c r="AI163" s="315">
        <f>AG163</f>
        <v>27043980</v>
      </c>
      <c r="AJ163" s="676">
        <v>2593606</v>
      </c>
      <c r="AK163" s="676">
        <v>377</v>
      </c>
      <c r="AL163" s="676">
        <v>108.79</v>
      </c>
      <c r="AM163" s="331"/>
      <c r="AN163" s="331"/>
      <c r="AO163" s="331"/>
      <c r="AP163" s="331"/>
      <c r="AQ163" s="331"/>
      <c r="AR163" s="342"/>
    </row>
    <row r="164" spans="2:44" s="12" customFormat="1" ht="13.15" thickBot="1">
      <c r="B164" s="374"/>
      <c r="C164" s="376"/>
      <c r="D164" s="375"/>
      <c r="E164" s="375"/>
      <c r="F164" s="376"/>
      <c r="G164" s="376"/>
      <c r="H164" s="376"/>
      <c r="I164" s="375"/>
      <c r="J164" s="375"/>
      <c r="K164" s="375"/>
      <c r="L164" s="377"/>
      <c r="M164" s="377"/>
      <c r="N164" s="377"/>
      <c r="O164" s="377"/>
      <c r="P164" s="377"/>
      <c r="Q164" s="378">
        <f>SUM(M164:P164)</f>
        <v>0</v>
      </c>
      <c r="R164" s="377"/>
      <c r="S164" s="315">
        <f>Q164</f>
        <v>0</v>
      </c>
      <c r="T164" s="379"/>
      <c r="U164" s="379"/>
      <c r="V164" s="379"/>
      <c r="W164" s="379"/>
      <c r="X164" s="379"/>
      <c r="Y164" s="379"/>
      <c r="Z164" s="379"/>
      <c r="AA164" s="379"/>
      <c r="AB164" s="379"/>
      <c r="AC164" s="377"/>
      <c r="AD164" s="377"/>
      <c r="AE164" s="377"/>
      <c r="AF164" s="377"/>
      <c r="AG164" s="313">
        <f>SUM(AC164:AF164)</f>
        <v>0</v>
      </c>
      <c r="AH164" s="340"/>
      <c r="AI164" s="315">
        <f>AG164</f>
        <v>0</v>
      </c>
      <c r="AJ164" s="379"/>
      <c r="AK164" s="379"/>
      <c r="AL164" s="379"/>
      <c r="AM164" s="379"/>
      <c r="AN164" s="379"/>
      <c r="AO164" s="379"/>
      <c r="AP164" s="379"/>
      <c r="AQ164" s="379"/>
      <c r="AR164" s="380"/>
    </row>
    <row r="165" spans="2:44" s="12" customFormat="1">
      <c r="B165" s="223"/>
      <c r="C165" s="39"/>
      <c r="D165" s="218"/>
      <c r="E165" s="218"/>
      <c r="F165" s="39"/>
      <c r="G165" s="39"/>
      <c r="H165" s="39"/>
      <c r="I165" s="218"/>
      <c r="J165" s="218"/>
      <c r="K165" s="218"/>
      <c r="L165" s="17"/>
      <c r="M165" s="17"/>
      <c r="N165" s="17"/>
      <c r="O165" s="17"/>
      <c r="P165" s="17"/>
      <c r="Q165" s="17"/>
      <c r="R165" s="17"/>
      <c r="S165" s="17"/>
      <c r="T165" s="337"/>
      <c r="U165" s="337"/>
      <c r="V165" s="337"/>
      <c r="W165" s="337"/>
      <c r="X165" s="337"/>
      <c r="Y165" s="337"/>
      <c r="Z165" s="337"/>
      <c r="AA165" s="337"/>
      <c r="AB165" s="337"/>
      <c r="AC165" s="17"/>
      <c r="AD165" s="17"/>
      <c r="AE165" s="17"/>
      <c r="AF165" s="17"/>
      <c r="AG165" s="17"/>
      <c r="AH165" s="17"/>
      <c r="AI165" s="17"/>
      <c r="AJ165" s="337"/>
      <c r="AK165" s="337"/>
      <c r="AL165" s="337"/>
      <c r="AM165" s="337"/>
      <c r="AN165" s="337"/>
      <c r="AO165" s="337"/>
      <c r="AP165" s="337"/>
      <c r="AQ165" s="337"/>
      <c r="AR165" s="337"/>
    </row>
    <row r="166" spans="2:44">
      <c r="S166" s="12"/>
      <c r="AI166" s="12"/>
    </row>
    <row r="167" spans="2:44">
      <c r="B167" s="8" t="s">
        <v>353</v>
      </c>
      <c r="F167" s="8"/>
      <c r="G167" s="8"/>
      <c r="H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row>
    <row r="168" spans="2:44">
      <c r="B168" s="8" t="s">
        <v>354</v>
      </c>
      <c r="F168" s="8"/>
      <c r="G168" s="8"/>
      <c r="H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row>
    <row r="169" spans="2:44">
      <c r="B169" s="8" t="s">
        <v>355</v>
      </c>
      <c r="F169" s="8"/>
      <c r="G169" s="8"/>
      <c r="H169" s="8"/>
      <c r="I169" s="784"/>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row>
    <row r="170" spans="2:44" s="12" customFormat="1">
      <c r="B170" s="8" t="s">
        <v>356</v>
      </c>
      <c r="C170" s="39"/>
    </row>
    <row r="171" spans="2:44" s="12" customFormat="1">
      <c r="B171" s="12" t="s">
        <v>357</v>
      </c>
      <c r="C171" s="39"/>
      <c r="K171" s="885"/>
    </row>
    <row r="172" spans="2:44">
      <c r="B172" s="783" t="s">
        <v>358</v>
      </c>
      <c r="F172" s="8"/>
      <c r="G172" s="8"/>
      <c r="H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row>
    <row r="173" spans="2:44">
      <c r="B173" s="8" t="s">
        <v>359</v>
      </c>
      <c r="F173" s="8"/>
      <c r="G173" s="8"/>
      <c r="H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row>
    <row r="174" spans="2:44">
      <c r="B174" s="8" t="s">
        <v>360</v>
      </c>
    </row>
  </sheetData>
  <mergeCells count="2">
    <mergeCell ref="M5:AB5"/>
    <mergeCell ref="AC5:AR5"/>
  </mergeCells>
  <phoneticPr fontId="203" type="noConversion"/>
  <dataValidations count="1">
    <dataValidation type="list" allowBlank="1" showInputMessage="1" showErrorMessage="1" sqref="F142 F134:F140 F149 F152 F159:F161 F164:F165" xr:uid="{3CE9EA39-A1E0-49DB-964A-36AE111955E6}">
      <formula1>Program_Type</formula1>
    </dataValidation>
  </dataValidations>
  <pageMargins left="0.7" right="0.7" top="0.75" bottom="0.75" header="0.3" footer="0.3"/>
  <pageSetup paperSize="17" scale="44" fitToWidth="2" fitToHeight="3" orientation="landscape" r:id="rId1"/>
  <colBreaks count="1" manualBreakCount="1">
    <brk id="19" max="171" man="1"/>
  </colBreaks>
  <extLst>
    <ext xmlns:x14="http://schemas.microsoft.com/office/spreadsheetml/2009/9/main" uri="{CCE6A557-97BC-4b89-ADB6-D9C93CAAB3DF}">
      <x14:dataValidations xmlns:xm="http://schemas.microsoft.com/office/excel/2006/main" count="4">
        <x14:dataValidation type="list" allowBlank="1" showInputMessage="1" showErrorMessage="1" xr:uid="{1324C20B-C08C-4836-BEA5-B30022DE4D4E}">
          <x14:formula1>
            <xm:f>README!$K$8:$K$10</xm:f>
          </x14:formula1>
          <xm:sqref>F131:F133 F112</xm:sqref>
        </x14:dataValidation>
        <x14:dataValidation type="list" allowBlank="1" showInputMessage="1" showErrorMessage="1" xr:uid="{104C0120-B8F4-4BCA-B4BA-6D48554AC962}">
          <x14:formula1>
            <xm:f>README!$J$8:$J$9</xm:f>
          </x14:formula1>
          <xm:sqref>E131:E133 E7:E112</xm:sqref>
        </x14:dataValidation>
        <x14:dataValidation type="list" allowBlank="1" showInputMessage="1" showErrorMessage="1" xr:uid="{553EAB0C-4DFA-411B-8C47-DF98150E9D20}">
          <x14:formula1>
            <xm:f>README!$L$8:$L$17</xm:f>
          </x14:formula1>
          <xm:sqref>G131:G133 G112</xm:sqref>
        </x14:dataValidation>
        <x14:dataValidation type="list" allowBlank="1" showInputMessage="1" showErrorMessage="1" xr:uid="{3C9ED69C-6A71-4B4E-BBC9-A0659BFD5DFB}">
          <x14:formula1>
            <xm:f>README!$M$8:$M$11</xm:f>
          </x14:formula1>
          <xm:sqref>H131:H133 H112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35A2-832C-4C2C-A559-C60B4587085E}">
  <dimension ref="A1:AR71"/>
  <sheetViews>
    <sheetView zoomScale="55" zoomScaleNormal="55" workbookViewId="0"/>
  </sheetViews>
  <sheetFormatPr defaultColWidth="7.8125" defaultRowHeight="14.25"/>
  <cols>
    <col min="1" max="1" width="51.1875" style="730" bestFit="1" customWidth="1"/>
    <col min="2" max="2" width="22.8125" style="730" customWidth="1"/>
    <col min="3" max="3" width="14.1875" style="730" customWidth="1"/>
    <col min="4" max="4" width="70.8125" style="730" customWidth="1"/>
    <col min="5" max="5" width="9.5" style="731" customWidth="1"/>
    <col min="6" max="6" width="10.6875" style="732" customWidth="1"/>
    <col min="7" max="7" width="11" style="732" customWidth="1"/>
    <col min="8" max="9" width="7.8125" style="732"/>
    <col min="10" max="10" width="13.6875" style="733" bestFit="1" customWidth="1"/>
    <col min="11" max="12" width="13.6875" style="733" customWidth="1"/>
    <col min="13" max="13" width="15.5" style="734" customWidth="1"/>
    <col min="14" max="14" width="15.5" style="735" customWidth="1"/>
    <col min="15" max="15" width="19.1875" style="735" customWidth="1"/>
    <col min="16" max="16384" width="7.8125" style="736"/>
  </cols>
  <sheetData>
    <row r="1" spans="1:44" s="8" customFormat="1" ht="15">
      <c r="A1" s="727" t="s">
        <v>84</v>
      </c>
      <c r="B1" s="406" t="str">
        <f>PA_NAME</f>
        <v>San Diego Gas &amp; Electric Co</v>
      </c>
      <c r="E1" s="12"/>
      <c r="F1" s="39"/>
      <c r="G1" s="9"/>
      <c r="H1" s="9"/>
      <c r="I1" s="12"/>
      <c r="J1" s="12"/>
      <c r="K1" s="12"/>
      <c r="L1" s="15"/>
      <c r="M1" s="15"/>
      <c r="N1" s="15"/>
      <c r="O1" s="15"/>
      <c r="P1" s="15"/>
      <c r="Q1" s="17"/>
      <c r="R1" s="17"/>
      <c r="S1" s="17"/>
      <c r="T1" s="327"/>
      <c r="U1" s="327"/>
      <c r="V1" s="327"/>
      <c r="W1" s="327"/>
      <c r="X1" s="327"/>
      <c r="Y1" s="327"/>
      <c r="Z1" s="327"/>
      <c r="AA1" s="327"/>
      <c r="AB1" s="327"/>
      <c r="AC1" s="15"/>
      <c r="AD1" s="15"/>
      <c r="AE1" s="15"/>
      <c r="AF1" s="15"/>
      <c r="AG1" s="17"/>
      <c r="AH1" s="17"/>
      <c r="AI1" s="17"/>
      <c r="AJ1" s="327"/>
      <c r="AK1" s="327"/>
      <c r="AL1" s="327"/>
      <c r="AM1" s="327"/>
      <c r="AN1" s="327"/>
      <c r="AO1" s="327"/>
      <c r="AP1" s="327"/>
      <c r="AQ1" s="327"/>
      <c r="AR1" s="327"/>
    </row>
    <row r="2" spans="1:44" s="8" customFormat="1" ht="15.4">
      <c r="A2" s="727" t="s">
        <v>85</v>
      </c>
      <c r="B2" s="406" t="str">
        <f>RPT_YEAR</f>
        <v>2022-2023</v>
      </c>
      <c r="D2" s="728"/>
      <c r="E2" s="12"/>
      <c r="F2" s="116"/>
      <c r="G2" s="9"/>
      <c r="H2" s="9"/>
      <c r="I2" s="12"/>
      <c r="J2" s="12"/>
      <c r="K2" s="12"/>
      <c r="L2" s="117"/>
      <c r="M2" s="15"/>
      <c r="N2" s="15"/>
      <c r="O2" s="15"/>
      <c r="P2" s="15"/>
      <c r="Q2" s="17"/>
      <c r="R2" s="17"/>
      <c r="S2" s="17"/>
      <c r="T2" s="327"/>
      <c r="U2" s="327"/>
      <c r="V2" s="327"/>
      <c r="W2" s="327"/>
      <c r="X2" s="327"/>
      <c r="Y2" s="327"/>
      <c r="Z2" s="327"/>
      <c r="AA2" s="327"/>
      <c r="AB2" s="327"/>
      <c r="AC2" s="15"/>
      <c r="AD2" s="15"/>
      <c r="AE2" s="15"/>
      <c r="AF2" s="15"/>
      <c r="AG2" s="17"/>
      <c r="AH2" s="17"/>
      <c r="AI2" s="17"/>
      <c r="AJ2" s="327"/>
      <c r="AK2" s="327"/>
      <c r="AL2" s="327"/>
      <c r="AM2" s="327"/>
      <c r="AN2" s="327"/>
      <c r="AO2" s="327"/>
      <c r="AP2" s="327"/>
      <c r="AQ2" s="327"/>
      <c r="AR2" s="327"/>
    </row>
    <row r="3" spans="1:44" s="8" customFormat="1" ht="15.4">
      <c r="A3" s="14" t="s">
        <v>361</v>
      </c>
      <c r="C3" s="14"/>
      <c r="D3" s="728"/>
      <c r="F3" s="39"/>
      <c r="G3" s="9"/>
      <c r="H3" s="9"/>
      <c r="L3" s="118"/>
      <c r="M3" s="118"/>
      <c r="N3" s="118"/>
      <c r="O3" s="118"/>
      <c r="P3" s="118"/>
      <c r="Q3" s="41"/>
      <c r="R3" s="41"/>
      <c r="S3" s="13"/>
      <c r="T3" s="329"/>
      <c r="U3" s="329"/>
      <c r="V3" s="329"/>
      <c r="W3" s="329"/>
      <c r="X3" s="329"/>
      <c r="Y3" s="329"/>
      <c r="Z3" s="329"/>
      <c r="AA3" s="329"/>
      <c r="AB3" s="329"/>
      <c r="AC3" s="118"/>
      <c r="AD3" s="118"/>
      <c r="AE3" s="118"/>
      <c r="AF3" s="118"/>
      <c r="AG3" s="41"/>
      <c r="AH3" s="41"/>
      <c r="AI3" s="13"/>
      <c r="AJ3" s="329"/>
      <c r="AK3" s="329"/>
      <c r="AL3" s="329"/>
      <c r="AM3" s="329"/>
      <c r="AN3" s="329"/>
      <c r="AO3" s="329"/>
      <c r="AP3" s="329"/>
      <c r="AQ3" s="329"/>
      <c r="AR3" s="329"/>
    </row>
    <row r="4" spans="1:44" s="8" customFormat="1" ht="15.4">
      <c r="A4" s="14"/>
      <c r="C4" s="14"/>
      <c r="D4" s="728"/>
      <c r="F4" s="39"/>
      <c r="G4" s="9"/>
      <c r="H4" s="9"/>
      <c r="L4" s="118"/>
      <c r="M4" s="118"/>
      <c r="N4" s="118"/>
      <c r="O4" s="118"/>
      <c r="P4" s="118"/>
      <c r="Q4" s="41"/>
      <c r="R4" s="41"/>
      <c r="S4" s="13"/>
      <c r="T4" s="329"/>
      <c r="U4" s="329"/>
      <c r="V4" s="329"/>
      <c r="W4" s="329"/>
      <c r="X4" s="329"/>
      <c r="Y4" s="329"/>
      <c r="Z4" s="329"/>
      <c r="AA4" s="329"/>
      <c r="AB4" s="329"/>
      <c r="AC4" s="118"/>
      <c r="AD4" s="118"/>
      <c r="AE4" s="118"/>
      <c r="AF4" s="118"/>
      <c r="AG4" s="41"/>
      <c r="AH4" s="41"/>
      <c r="AI4" s="13"/>
      <c r="AJ4" s="329"/>
      <c r="AK4" s="329"/>
      <c r="AL4" s="329"/>
      <c r="AM4" s="329"/>
      <c r="AN4" s="329"/>
      <c r="AO4" s="329"/>
      <c r="AP4" s="329"/>
      <c r="AQ4" s="329"/>
      <c r="AR4" s="329"/>
    </row>
    <row r="5" spans="1:44" s="8" customFormat="1" ht="15.4">
      <c r="A5" s="14"/>
      <c r="C5" s="14"/>
      <c r="D5" s="728"/>
      <c r="F5" s="39"/>
      <c r="G5" s="9"/>
      <c r="H5" s="9"/>
      <c r="L5" s="118"/>
      <c r="M5" s="118"/>
      <c r="N5" s="118"/>
      <c r="O5" s="118"/>
      <c r="P5" s="118"/>
      <c r="Q5" s="41"/>
      <c r="R5" s="41"/>
      <c r="S5" s="13"/>
      <c r="T5" s="329"/>
      <c r="U5" s="329"/>
      <c r="V5" s="329"/>
      <c r="W5" s="329"/>
      <c r="X5" s="329"/>
      <c r="Y5" s="329"/>
      <c r="Z5" s="329"/>
      <c r="AA5" s="329"/>
      <c r="AB5" s="329"/>
      <c r="AC5" s="118"/>
      <c r="AD5" s="118"/>
      <c r="AE5" s="118"/>
      <c r="AF5" s="118"/>
      <c r="AG5" s="41"/>
      <c r="AH5" s="41"/>
      <c r="AI5" s="13"/>
      <c r="AJ5" s="329"/>
      <c r="AK5" s="329"/>
      <c r="AL5" s="329"/>
      <c r="AM5" s="329"/>
      <c r="AN5" s="329"/>
      <c r="AO5" s="329"/>
      <c r="AP5" s="329"/>
      <c r="AQ5" s="329"/>
      <c r="AR5" s="329"/>
    </row>
    <row r="6" spans="1:44" s="8" customFormat="1" ht="15.4">
      <c r="A6" s="14"/>
      <c r="C6" s="14"/>
      <c r="D6" s="728"/>
      <c r="F6" s="39"/>
      <c r="G6" s="9"/>
      <c r="H6" s="9"/>
      <c r="L6" s="118"/>
      <c r="M6" s="118"/>
      <c r="N6" s="118"/>
      <c r="O6" s="118"/>
      <c r="P6" s="118"/>
      <c r="Q6" s="41"/>
      <c r="R6" s="41"/>
      <c r="S6" s="13"/>
      <c r="T6" s="329"/>
      <c r="U6" s="329"/>
      <c r="V6" s="329"/>
      <c r="W6" s="329"/>
      <c r="X6" s="329"/>
      <c r="Y6" s="329"/>
      <c r="Z6" s="329"/>
      <c r="AA6" s="329"/>
      <c r="AB6" s="329"/>
      <c r="AC6" s="118"/>
      <c r="AD6" s="118"/>
      <c r="AE6" s="118"/>
      <c r="AF6" s="118"/>
      <c r="AG6" s="41"/>
      <c r="AH6" s="41"/>
      <c r="AI6" s="13"/>
      <c r="AJ6" s="329"/>
      <c r="AK6" s="329"/>
      <c r="AL6" s="329"/>
      <c r="AM6" s="329"/>
      <c r="AN6" s="329"/>
      <c r="AO6" s="329"/>
      <c r="AP6" s="329"/>
      <c r="AQ6" s="329"/>
      <c r="AR6" s="329"/>
    </row>
    <row r="7" spans="1:44" s="8" customFormat="1" ht="15.4">
      <c r="A7" s="237" t="s">
        <v>362</v>
      </c>
      <c r="B7" s="729"/>
      <c r="C7" s="729"/>
      <c r="D7" s="728"/>
      <c r="E7" s="12"/>
      <c r="F7" s="39"/>
      <c r="G7" s="9"/>
      <c r="H7" s="9"/>
      <c r="I7" s="12"/>
      <c r="J7" s="12"/>
      <c r="K7" s="12"/>
      <c r="L7" s="117"/>
      <c r="M7" s="117"/>
      <c r="N7" s="117"/>
      <c r="O7" s="117"/>
      <c r="P7" s="117"/>
      <c r="Q7" s="17"/>
      <c r="R7" s="17"/>
      <c r="S7" s="17"/>
      <c r="T7" s="328"/>
      <c r="U7" s="328"/>
      <c r="V7" s="328"/>
      <c r="W7" s="328"/>
      <c r="X7" s="328"/>
      <c r="Y7" s="328"/>
      <c r="Z7" s="328"/>
      <c r="AA7" s="328"/>
      <c r="AB7" s="328"/>
      <c r="AC7" s="117"/>
      <c r="AD7" s="117"/>
      <c r="AE7" s="117"/>
      <c r="AF7" s="117"/>
      <c r="AG7" s="17"/>
      <c r="AH7" s="17"/>
      <c r="AI7" s="17"/>
      <c r="AJ7" s="328"/>
      <c r="AK7" s="328"/>
      <c r="AL7" s="328"/>
      <c r="AM7" s="328"/>
      <c r="AN7" s="328"/>
      <c r="AO7" s="328"/>
      <c r="AP7" s="328"/>
      <c r="AQ7" s="328"/>
      <c r="AR7" s="328"/>
    </row>
    <row r="8" spans="1:44">
      <c r="D8" s="728"/>
    </row>
    <row r="9" spans="1:44">
      <c r="A9" s="737"/>
      <c r="D9" s="728"/>
    </row>
    <row r="10" spans="1:44">
      <c r="A10" s="728" t="s">
        <v>77</v>
      </c>
      <c r="D10" s="728" t="s">
        <v>83</v>
      </c>
      <c r="O10" s="738"/>
      <c r="P10" s="739"/>
      <c r="Q10" s="739"/>
    </row>
    <row r="11" spans="1:44" s="745" customFormat="1" ht="234" customHeight="1">
      <c r="A11" s="740" t="s">
        <v>363</v>
      </c>
      <c r="B11" s="740" t="s">
        <v>364</v>
      </c>
      <c r="C11" s="740" t="s">
        <v>365</v>
      </c>
      <c r="D11" s="740" t="s">
        <v>366</v>
      </c>
      <c r="E11" s="741" t="s">
        <v>367</v>
      </c>
      <c r="F11" s="742" t="s">
        <v>368</v>
      </c>
      <c r="G11" s="742" t="s">
        <v>369</v>
      </c>
      <c r="H11" s="742" t="s">
        <v>370</v>
      </c>
      <c r="I11" s="742" t="s">
        <v>371</v>
      </c>
      <c r="J11" s="743" t="s">
        <v>372</v>
      </c>
      <c r="K11" s="743" t="s">
        <v>164</v>
      </c>
      <c r="L11" s="743" t="s">
        <v>166</v>
      </c>
      <c r="M11" s="744" t="s">
        <v>373</v>
      </c>
      <c r="N11" s="740" t="s">
        <v>374</v>
      </c>
      <c r="O11" s="740" t="s">
        <v>375</v>
      </c>
    </row>
    <row r="12" spans="1:44" ht="48.75" customHeight="1">
      <c r="A12" s="724" t="s">
        <v>376</v>
      </c>
      <c r="B12" s="721" t="s">
        <v>377</v>
      </c>
      <c r="C12" s="721" t="s">
        <v>378</v>
      </c>
      <c r="D12" s="721" t="s">
        <v>379</v>
      </c>
      <c r="E12" s="765"/>
      <c r="F12" s="723">
        <v>0</v>
      </c>
      <c r="G12" s="723">
        <v>0</v>
      </c>
      <c r="H12" s="905" t="s">
        <v>380</v>
      </c>
      <c r="I12" s="905" t="s">
        <v>380</v>
      </c>
      <c r="J12" s="749">
        <f>VLOOKUP(LEFT($D12,SEARCH("-",D12)-2),'4 Program Budget'!$C$7:$AG$130,MATCH("2021 Authorized Budget",'4 Program Budget'!$C$6:$AG$6,0),FALSE)</f>
        <v>626761.42200000002</v>
      </c>
      <c r="K12" s="749">
        <f>VLOOKUP(LEFT($D12,SEARCH("-",D12)-2),'4 Program Budget'!$C$7:$AG$130,MATCH("2022 PA Spending Budget Request",'4 Program Budget'!$C$6:$AG$6,0),FALSE)</f>
        <v>0</v>
      </c>
      <c r="L12" s="749">
        <f>VLOOKUP(LEFT($D12,SEARCH("-",D12)-2),'4 Program Budget'!$C$7:$AG$130,MATCH("2023 PA Spending Budget Request",'4 Program Budget'!$C$6:$AG$6,0),FALSE)</f>
        <v>0</v>
      </c>
      <c r="M12" s="750">
        <v>2013</v>
      </c>
      <c r="N12" s="771" t="s">
        <v>381</v>
      </c>
      <c r="O12" s="771" t="s">
        <v>381</v>
      </c>
    </row>
    <row r="13" spans="1:44" ht="48.75" customHeight="1">
      <c r="A13" s="724" t="s">
        <v>382</v>
      </c>
      <c r="B13" s="721" t="s">
        <v>377</v>
      </c>
      <c r="C13" s="721" t="s">
        <v>384</v>
      </c>
      <c r="D13" s="721" t="s">
        <v>383</v>
      </c>
      <c r="E13" s="765"/>
      <c r="F13" s="723">
        <v>0</v>
      </c>
      <c r="G13" s="723">
        <v>0</v>
      </c>
      <c r="H13" s="905" t="s">
        <v>380</v>
      </c>
      <c r="I13" s="905" t="s">
        <v>380</v>
      </c>
      <c r="J13" s="749">
        <f>VLOOKUP(LEFT($D13,SEARCH("-",D13)-2),'4 Program Budget'!$C$7:$AG$130,MATCH("2021 Authorized Budget",'4 Program Budget'!$C$6:$AG$6,0),FALSE)</f>
        <v>371675.3224</v>
      </c>
      <c r="K13" s="749">
        <f>VLOOKUP(LEFT($D13,SEARCH("-",D13)-2),'4 Program Budget'!$C$7:$AG$130,MATCH("2022 PA Spending Budget Request",'4 Program Budget'!$C$6:$AG$6,0),FALSE)</f>
        <v>0</v>
      </c>
      <c r="L13" s="749">
        <f>VLOOKUP(LEFT($D13,SEARCH("-",D13)-2),'4 Program Budget'!$C$7:$AG$130,MATCH("2023 PA Spending Budget Request",'4 Program Budget'!$C$6:$AG$6,0),FALSE)</f>
        <v>0</v>
      </c>
      <c r="M13" s="750">
        <v>2010</v>
      </c>
      <c r="N13" s="771" t="s">
        <v>381</v>
      </c>
      <c r="O13" s="771" t="s">
        <v>381</v>
      </c>
    </row>
    <row r="14" spans="1:44" ht="48.75" customHeight="1" thickBot="1">
      <c r="A14" s="726" t="s">
        <v>382</v>
      </c>
      <c r="B14" s="721" t="s">
        <v>377</v>
      </c>
      <c r="C14" s="721" t="s">
        <v>384</v>
      </c>
      <c r="D14" s="721" t="s">
        <v>385</v>
      </c>
      <c r="E14" s="765"/>
      <c r="F14" s="723">
        <v>0</v>
      </c>
      <c r="G14" s="723">
        <v>0</v>
      </c>
      <c r="H14" s="905" t="s">
        <v>380</v>
      </c>
      <c r="I14" s="905" t="s">
        <v>380</v>
      </c>
      <c r="J14" s="749">
        <f>VLOOKUP(LEFT($D14,SEARCH("-",D14)-2),'4 Program Budget'!$C$7:$AG$130,MATCH("2021 Authorized Budget",'4 Program Budget'!$C$6:$AG$6,0),FALSE)</f>
        <v>92489.432000000001</v>
      </c>
      <c r="K14" s="749">
        <f>VLOOKUP(LEFT($D14,SEARCH("-",D14)-2),'4 Program Budget'!$C$7:$AG$130,MATCH("2022 PA Spending Budget Request",'4 Program Budget'!$C$6:$AG$6,0),FALSE)</f>
        <v>0</v>
      </c>
      <c r="L14" s="749">
        <f>VLOOKUP(LEFT($D14,SEARCH("-",D14)-2),'4 Program Budget'!$C$7:$AG$130,MATCH("2023 PA Spending Budget Request",'4 Program Budget'!$C$6:$AG$6,0),FALSE)</f>
        <v>0</v>
      </c>
      <c r="M14" s="750">
        <v>2010</v>
      </c>
      <c r="N14" s="771" t="s">
        <v>381</v>
      </c>
      <c r="O14" s="771" t="s">
        <v>381</v>
      </c>
    </row>
    <row r="15" spans="1:44" ht="48.75" customHeight="1" thickBot="1">
      <c r="A15" s="726" t="s">
        <v>382</v>
      </c>
      <c r="B15" s="721" t="s">
        <v>377</v>
      </c>
      <c r="C15" s="721" t="s">
        <v>384</v>
      </c>
      <c r="D15" s="721" t="s">
        <v>386</v>
      </c>
      <c r="E15" s="765"/>
      <c r="F15" s="723">
        <v>0</v>
      </c>
      <c r="G15" s="723">
        <v>0</v>
      </c>
      <c r="H15" s="905" t="s">
        <v>380</v>
      </c>
      <c r="I15" s="905" t="s">
        <v>380</v>
      </c>
      <c r="J15" s="749">
        <f>VLOOKUP(LEFT($D15,SEARCH("-",D15)-2),'4 Program Budget'!$C$7:$AG$130,MATCH("2021 Authorized Budget",'4 Program Budget'!$C$6:$AG$6,0),FALSE)</f>
        <v>128850.51640000001</v>
      </c>
      <c r="K15" s="749">
        <f>VLOOKUP(LEFT($D15,SEARCH("-",D15)-2),'4 Program Budget'!$C$7:$AG$130,MATCH("2022 PA Spending Budget Request",'4 Program Budget'!$C$6:$AG$6,0),FALSE)</f>
        <v>0</v>
      </c>
      <c r="L15" s="749">
        <f>VLOOKUP(LEFT($D15,SEARCH("-",D15)-2),'4 Program Budget'!$C$7:$AG$130,MATCH("2023 PA Spending Budget Request",'4 Program Budget'!$C$6:$AG$6,0),FALSE)</f>
        <v>0</v>
      </c>
      <c r="M15" s="750">
        <v>2010</v>
      </c>
      <c r="N15" s="771" t="s">
        <v>381</v>
      </c>
      <c r="O15" s="771" t="s">
        <v>381</v>
      </c>
    </row>
    <row r="16" spans="1:44" ht="48.75" customHeight="1" thickBot="1">
      <c r="A16" s="720" t="s">
        <v>376</v>
      </c>
      <c r="B16" s="721" t="s">
        <v>377</v>
      </c>
      <c r="C16" s="721" t="s">
        <v>378</v>
      </c>
      <c r="D16" s="721" t="s">
        <v>387</v>
      </c>
      <c r="E16" s="765"/>
      <c r="F16" s="723">
        <v>0</v>
      </c>
      <c r="G16" s="723">
        <v>0</v>
      </c>
      <c r="H16" s="905" t="s">
        <v>380</v>
      </c>
      <c r="I16" s="905" t="s">
        <v>380</v>
      </c>
      <c r="J16" s="749">
        <f>VLOOKUP(LEFT($D16,SEARCH("-",D16)-2),'4 Program Budget'!$C$7:$AG$130,MATCH("2021 Authorized Budget",'4 Program Budget'!$C$6:$AG$6,0),FALSE)</f>
        <v>1518172.4561000001</v>
      </c>
      <c r="K16" s="749">
        <f>VLOOKUP(LEFT($D16,SEARCH("-",D16)-2),'4 Program Budget'!$C$7:$AG$130,MATCH("2022 PA Spending Budget Request",'4 Program Budget'!$C$6:$AG$6,0),FALSE)</f>
        <v>0</v>
      </c>
      <c r="L16" s="749">
        <f>VLOOKUP(LEFT($D16,SEARCH("-",D16)-2),'4 Program Budget'!$C$7:$AG$130,MATCH("2023 PA Spending Budget Request",'4 Program Budget'!$C$6:$AG$6,0),FALSE)</f>
        <v>0</v>
      </c>
      <c r="M16" s="750">
        <v>2009</v>
      </c>
      <c r="N16" s="771" t="s">
        <v>381</v>
      </c>
      <c r="O16" s="771" t="s">
        <v>381</v>
      </c>
    </row>
    <row r="17" spans="1:15" ht="48.75" customHeight="1">
      <c r="A17" s="720" t="s">
        <v>376</v>
      </c>
      <c r="B17" s="721" t="s">
        <v>377</v>
      </c>
      <c r="C17" s="721" t="s">
        <v>378</v>
      </c>
      <c r="D17" s="721" t="s">
        <v>388</v>
      </c>
      <c r="E17" s="722" t="str">
        <f>IFERROR((I17/J17)-1,"N/A")</f>
        <v>N/A</v>
      </c>
      <c r="F17" s="723">
        <v>0</v>
      </c>
      <c r="G17" s="723">
        <v>0</v>
      </c>
      <c r="H17" s="905" t="s">
        <v>380</v>
      </c>
      <c r="I17" s="905" t="s">
        <v>380</v>
      </c>
      <c r="J17" s="749">
        <f>VLOOKUP(LEFT($D17,SEARCH("-",D17)-2),'4 Program Budget'!$B$7:$AG$130,MATCH("2021 Authorized Budget",'4 Program Budget'!$B$6:$AG$6,0),FALSE)</f>
        <v>106768.2555</v>
      </c>
      <c r="K17" s="749">
        <f>VLOOKUP(LEFT($D17,SEARCH("-",D17)-2),'4 Program Budget'!$B$7:$AG$130,MATCH("2022 PA Spending Budget Request",'4 Program Budget'!$B$6:$AG$6,0),FALSE)</f>
        <v>78404.540000000008</v>
      </c>
      <c r="L17" s="749">
        <f>VLOOKUP(LEFT($D17,SEARCH("-",D17)-2),'4 Program Budget'!$B$7:$AG$130,MATCH("2023 PA Spending Budget Request",'4 Program Budget'!$B$6:$AG$6,0),FALSE)</f>
        <v>0</v>
      </c>
      <c r="M17" s="773">
        <v>2009</v>
      </c>
      <c r="N17" s="771" t="s">
        <v>389</v>
      </c>
      <c r="O17" s="771" t="s">
        <v>389</v>
      </c>
    </row>
    <row r="18" spans="1:15" ht="48.75" customHeight="1">
      <c r="A18" s="724" t="s">
        <v>376</v>
      </c>
      <c r="B18" s="721" t="s">
        <v>377</v>
      </c>
      <c r="C18" s="721" t="s">
        <v>384</v>
      </c>
      <c r="D18" s="721" t="s">
        <v>390</v>
      </c>
      <c r="E18" s="765"/>
      <c r="F18" s="723">
        <v>0.85</v>
      </c>
      <c r="G18" s="723">
        <v>0</v>
      </c>
      <c r="H18" s="905" t="s">
        <v>380</v>
      </c>
      <c r="I18" s="905" t="s">
        <v>380</v>
      </c>
      <c r="J18" s="749">
        <f>VLOOKUP(LEFT($D18,SEARCH("-",D18)-2),'4 Program Budget'!$B$7:$AG$130,MATCH("2021 Authorized Budget",'4 Program Budget'!$B$6:$AG$6,0),FALSE)</f>
        <v>1971872.8441999997</v>
      </c>
      <c r="K18" s="749">
        <f>VLOOKUP(LEFT($D18,SEARCH("-",D18)-2),'4 Program Budget'!$B$7:$AG$130,MATCH("2022 PA Spending Budget Request",'4 Program Budget'!$B$6:$AG$6,0),FALSE)</f>
        <v>877266.49329999997</v>
      </c>
      <c r="L18" s="749">
        <f>VLOOKUP(LEFT($D18,SEARCH("-",D18)-2),'4 Program Budget'!$B$7:$AG$130,MATCH("2023 PA Spending Budget Request",'4 Program Budget'!$B$6:$AG$6,0),FALSE)</f>
        <v>0</v>
      </c>
      <c r="M18" s="773">
        <v>2009</v>
      </c>
      <c r="N18" s="771" t="s">
        <v>389</v>
      </c>
      <c r="O18" s="771" t="s">
        <v>389</v>
      </c>
    </row>
    <row r="19" spans="1:15" ht="48.75" customHeight="1">
      <c r="A19" s="724" t="s">
        <v>376</v>
      </c>
      <c r="B19" s="721" t="s">
        <v>377</v>
      </c>
      <c r="C19" s="721" t="s">
        <v>384</v>
      </c>
      <c r="D19" s="721" t="s">
        <v>391</v>
      </c>
      <c r="E19" s="765"/>
      <c r="F19" s="723">
        <v>0.63</v>
      </c>
      <c r="G19" s="723">
        <v>0.06</v>
      </c>
      <c r="H19" s="905" t="s">
        <v>380</v>
      </c>
      <c r="I19" s="905" t="s">
        <v>380</v>
      </c>
      <c r="J19" s="749">
        <f>VLOOKUP(LEFT($D19,SEARCH("-",D19)-2),'4 Program Budget'!$B$7:$AG$130,MATCH("2021 Authorized Budget",'4 Program Budget'!$B$6:$AG$6,0),FALSE)</f>
        <v>695836.20030000003</v>
      </c>
      <c r="K19" s="749">
        <f>VLOOKUP(LEFT($D19,SEARCH("-",D19)-2),'4 Program Budget'!$B$7:$AG$130,MATCH("2022 PA Spending Budget Request",'4 Program Budget'!$B$6:$AG$6,0),FALSE)</f>
        <v>247057.56</v>
      </c>
      <c r="L19" s="749">
        <f>VLOOKUP(LEFT($D19,SEARCH("-",D19)-2),'4 Program Budget'!$B$7:$AG$130,MATCH("2023 PA Spending Budget Request",'4 Program Budget'!$B$6:$AG$6,0),FALSE)</f>
        <v>0</v>
      </c>
      <c r="M19" s="773">
        <v>2009</v>
      </c>
      <c r="N19" s="771" t="s">
        <v>389</v>
      </c>
      <c r="O19" s="771" t="s">
        <v>389</v>
      </c>
    </row>
    <row r="20" spans="1:15" ht="48.75" customHeight="1">
      <c r="A20" s="724" t="s">
        <v>376</v>
      </c>
      <c r="B20" s="721" t="s">
        <v>377</v>
      </c>
      <c r="C20" s="721" t="s">
        <v>384</v>
      </c>
      <c r="D20" s="721" t="s">
        <v>392</v>
      </c>
      <c r="E20" s="765"/>
      <c r="F20" s="723">
        <v>0.31</v>
      </c>
      <c r="G20" s="723">
        <v>0.04</v>
      </c>
      <c r="H20" s="905" t="s">
        <v>380</v>
      </c>
      <c r="I20" s="905" t="s">
        <v>380</v>
      </c>
      <c r="J20" s="749">
        <f>VLOOKUP(LEFT($D20,SEARCH("-",D20)-2),'4 Program Budget'!$B$7:$AG$130,MATCH("2021 Authorized Budget",'4 Program Budget'!$B$6:$AG$6,0),FALSE)</f>
        <v>2243209.8177</v>
      </c>
      <c r="K20" s="749">
        <f>VLOOKUP(LEFT($D20,SEARCH("-",D20)-2),'4 Program Budget'!$B$7:$AG$130,MATCH("2022 PA Spending Budget Request",'4 Program Budget'!$B$6:$AG$6,0),FALSE)</f>
        <v>737439.56079999998</v>
      </c>
      <c r="L20" s="749">
        <f>VLOOKUP(LEFT($D20,SEARCH("-",D20)-2),'4 Program Budget'!$B$7:$AG$130,MATCH("2023 PA Spending Budget Request",'4 Program Budget'!$B$6:$AG$6,0),FALSE)</f>
        <v>0</v>
      </c>
      <c r="M20" s="773">
        <v>2009</v>
      </c>
      <c r="N20" s="771" t="s">
        <v>389</v>
      </c>
      <c r="O20" s="771" t="s">
        <v>389</v>
      </c>
    </row>
    <row r="21" spans="1:15" ht="48.75" customHeight="1">
      <c r="A21" s="724" t="s">
        <v>376</v>
      </c>
      <c r="B21" s="721" t="s">
        <v>377</v>
      </c>
      <c r="C21" s="721" t="s">
        <v>378</v>
      </c>
      <c r="D21" s="721" t="s">
        <v>393</v>
      </c>
      <c r="E21" s="765"/>
      <c r="F21" s="723">
        <v>0</v>
      </c>
      <c r="G21" s="723">
        <v>0</v>
      </c>
      <c r="H21" s="905" t="s">
        <v>380</v>
      </c>
      <c r="I21" s="905" t="s">
        <v>380</v>
      </c>
      <c r="J21" s="749">
        <f>VLOOKUP(LEFT($D21,SEARCH("-",D21)-2),'4 Program Budget'!$B$7:$AG$130,MATCH("2021 Authorized Budget",'4 Program Budget'!$B$6:$AG$6,0),FALSE)</f>
        <v>407912.61049999995</v>
      </c>
      <c r="K21" s="749">
        <f>VLOOKUP(LEFT($D21,SEARCH("-",D21)-2),'4 Program Budget'!$B$7:$AG$130,MATCH("2022 PA Spending Budget Request",'4 Program Budget'!$B$6:$AG$6,0),FALSE)</f>
        <v>322556.49</v>
      </c>
      <c r="L21" s="749">
        <f>VLOOKUP(LEFT($D21,SEARCH("-",D21)-2),'4 Program Budget'!$B$7:$AG$130,MATCH("2023 PA Spending Budget Request",'4 Program Budget'!$B$6:$AG$6,0),FALSE)</f>
        <v>0</v>
      </c>
      <c r="M21" s="773">
        <v>2009</v>
      </c>
      <c r="N21" s="771" t="s">
        <v>394</v>
      </c>
      <c r="O21" s="771" t="s">
        <v>394</v>
      </c>
    </row>
    <row r="22" spans="1:15" ht="48.75" customHeight="1">
      <c r="A22" s="724" t="s">
        <v>376</v>
      </c>
      <c r="B22" s="721" t="s">
        <v>377</v>
      </c>
      <c r="C22" s="721" t="s">
        <v>384</v>
      </c>
      <c r="D22" s="721" t="s">
        <v>395</v>
      </c>
      <c r="E22" s="765"/>
      <c r="F22" s="723">
        <v>0.95</v>
      </c>
      <c r="G22" s="723">
        <v>0</v>
      </c>
      <c r="H22" s="905" t="s">
        <v>380</v>
      </c>
      <c r="I22" s="905" t="s">
        <v>380</v>
      </c>
      <c r="J22" s="749">
        <f>VLOOKUP(LEFT($D22,SEARCH("-",D22)-2),'4 Program Budget'!$B$7:$AG$130,MATCH("2021 Authorized Budget",'4 Program Budget'!$B$6:$AG$6,0),FALSE)</f>
        <v>1182822.5981000001</v>
      </c>
      <c r="K22" s="749">
        <f>VLOOKUP(LEFT($D22,SEARCH("-",D22)-2),'4 Program Budget'!$B$7:$AG$130,MATCH("2022 PA Spending Budget Request",'4 Program Budget'!$B$6:$AG$6,0),FALSE)</f>
        <v>1093442.99</v>
      </c>
      <c r="L22" s="749">
        <f>VLOOKUP(LEFT($D22,SEARCH("-",D22)-2),'4 Program Budget'!$B$7:$AG$130,MATCH("2023 PA Spending Budget Request",'4 Program Budget'!$B$6:$AG$6,0),FALSE)</f>
        <v>0</v>
      </c>
      <c r="M22" s="773">
        <v>2009</v>
      </c>
      <c r="N22" s="771" t="s">
        <v>394</v>
      </c>
      <c r="O22" s="771" t="s">
        <v>394</v>
      </c>
    </row>
    <row r="23" spans="1:15" ht="48.75" customHeight="1">
      <c r="A23" s="724" t="s">
        <v>376</v>
      </c>
      <c r="B23" s="721" t="s">
        <v>377</v>
      </c>
      <c r="C23" s="721" t="s">
        <v>384</v>
      </c>
      <c r="D23" s="721" t="s">
        <v>396</v>
      </c>
      <c r="E23" s="765"/>
      <c r="F23" s="723">
        <v>0.66</v>
      </c>
      <c r="G23" s="723">
        <v>0.03</v>
      </c>
      <c r="H23" s="905" t="s">
        <v>380</v>
      </c>
      <c r="I23" s="905" t="s">
        <v>380</v>
      </c>
      <c r="J23" s="749">
        <f>VLOOKUP(LEFT($D23,SEARCH("-",D23)-2),'4 Program Budget'!$B$7:$AG$130,MATCH("2021 Authorized Budget",'4 Program Budget'!$B$6:$AG$6,0),FALSE)</f>
        <v>256823.68910000002</v>
      </c>
      <c r="K23" s="749">
        <f>VLOOKUP(LEFT($D23,SEARCH("-",D23)-2),'4 Program Budget'!$B$7:$AG$130,MATCH("2022 PA Spending Budget Request",'4 Program Budget'!$B$6:$AG$6,0),FALSE)</f>
        <v>201456.8</v>
      </c>
      <c r="L23" s="749">
        <f>VLOOKUP(LEFT($D23,SEARCH("-",D23)-2),'4 Program Budget'!$B$7:$AG$130,MATCH("2023 PA Spending Budget Request",'4 Program Budget'!$B$6:$AG$6,0),FALSE)</f>
        <v>0</v>
      </c>
      <c r="M23" s="773">
        <v>2009</v>
      </c>
      <c r="N23" s="771" t="s">
        <v>394</v>
      </c>
      <c r="O23" s="771" t="s">
        <v>394</v>
      </c>
    </row>
    <row r="24" spans="1:15" ht="48.75" customHeight="1">
      <c r="A24" s="724" t="s">
        <v>376</v>
      </c>
      <c r="B24" s="721" t="s">
        <v>377</v>
      </c>
      <c r="C24" s="721" t="s">
        <v>378</v>
      </c>
      <c r="D24" s="721" t="s">
        <v>397</v>
      </c>
      <c r="E24" s="765"/>
      <c r="F24" s="723">
        <v>0</v>
      </c>
      <c r="G24" s="723">
        <v>0</v>
      </c>
      <c r="H24" s="905" t="s">
        <v>380</v>
      </c>
      <c r="I24" s="905" t="s">
        <v>380</v>
      </c>
      <c r="J24" s="749">
        <f>VLOOKUP(LEFT($D24,SEARCH("-",D24)-2),'4 Program Budget'!$B$7:$AG$130,MATCH("2021 Authorized Budget",'4 Program Budget'!$B$6:$AG$6,0),FALSE)</f>
        <v>164729.38150000002</v>
      </c>
      <c r="K24" s="749">
        <f>VLOOKUP(LEFT($D24,SEARCH("-",D24)-2),'4 Program Budget'!$B$7:$AG$130,MATCH("2022 PA Spending Budget Request",'4 Program Budget'!$B$6:$AG$6,0),FALSE)</f>
        <v>109175.37999999999</v>
      </c>
      <c r="L24" s="749">
        <f>VLOOKUP(LEFT($D24,SEARCH("-",D24)-2),'4 Program Budget'!$B$7:$AG$130,MATCH("2023 PA Spending Budget Request",'4 Program Budget'!$B$6:$AG$6,0),FALSE)</f>
        <v>0</v>
      </c>
      <c r="M24" s="773">
        <v>2009</v>
      </c>
      <c r="N24" s="771" t="s">
        <v>394</v>
      </c>
      <c r="O24" s="771" t="s">
        <v>394</v>
      </c>
    </row>
    <row r="25" spans="1:15" ht="48.75" customHeight="1">
      <c r="A25" s="724" t="s">
        <v>376</v>
      </c>
      <c r="B25" s="721" t="s">
        <v>377</v>
      </c>
      <c r="C25" s="721" t="s">
        <v>384</v>
      </c>
      <c r="D25" s="721" t="s">
        <v>398</v>
      </c>
      <c r="E25" s="765"/>
      <c r="F25" s="723">
        <v>0.13</v>
      </c>
      <c r="G25" s="723">
        <v>0.08</v>
      </c>
      <c r="H25" s="905" t="s">
        <v>380</v>
      </c>
      <c r="I25" s="905" t="s">
        <v>380</v>
      </c>
      <c r="J25" s="749">
        <f>VLOOKUP(LEFT($D25,SEARCH("-",D25)-2),'4 Program Budget'!$B$7:$AG$130,MATCH("2021 Authorized Budget",'4 Program Budget'!$B$6:$AG$6,0),FALSE)</f>
        <v>135220.83189999999</v>
      </c>
      <c r="K25" s="749">
        <f>VLOOKUP(LEFT($D25,SEARCH("-",D25)-2),'4 Program Budget'!$B$7:$AG$130,MATCH("2022 PA Spending Budget Request",'4 Program Budget'!$B$6:$AG$6,0),FALSE)</f>
        <v>124887.91</v>
      </c>
      <c r="L25" s="749">
        <f>VLOOKUP(LEFT($D25,SEARCH("-",D25)-2),'4 Program Budget'!$B$7:$AG$130,MATCH("2023 PA Spending Budget Request",'4 Program Budget'!$B$6:$AG$6,0),FALSE)</f>
        <v>0</v>
      </c>
      <c r="M25" s="773">
        <v>2009</v>
      </c>
      <c r="N25" s="771" t="s">
        <v>394</v>
      </c>
      <c r="O25" s="771" t="s">
        <v>394</v>
      </c>
    </row>
    <row r="26" spans="1:15" ht="48.75" customHeight="1">
      <c r="A26" s="724" t="s">
        <v>376</v>
      </c>
      <c r="B26" s="721" t="s">
        <v>377</v>
      </c>
      <c r="C26" s="721" t="s">
        <v>384</v>
      </c>
      <c r="D26" s="721" t="s">
        <v>399</v>
      </c>
      <c r="E26" s="765"/>
      <c r="F26" s="723">
        <v>0.21</v>
      </c>
      <c r="G26" s="723">
        <v>0</v>
      </c>
      <c r="H26" s="905" t="s">
        <v>380</v>
      </c>
      <c r="I26" s="905" t="s">
        <v>380</v>
      </c>
      <c r="J26" s="749">
        <f>VLOOKUP(LEFT($D26,SEARCH("-",D26)-2),'4 Program Budget'!$B$7:$AG$130,MATCH("2021 Authorized Budget",'4 Program Budget'!$B$6:$AG$6,0),FALSE)</f>
        <v>155900.70390000002</v>
      </c>
      <c r="K26" s="749">
        <f>VLOOKUP(LEFT($D26,SEARCH("-",D26)-2),'4 Program Budget'!$B$7:$AG$130,MATCH("2022 PA Spending Budget Request",'4 Program Budget'!$B$6:$AG$6,0),FALSE)</f>
        <v>141850.68</v>
      </c>
      <c r="L26" s="749">
        <f>VLOOKUP(LEFT($D26,SEARCH("-",D26)-2),'4 Program Budget'!$B$7:$AG$130,MATCH("2023 PA Spending Budget Request",'4 Program Budget'!$B$6:$AG$6,0),FALSE)</f>
        <v>0</v>
      </c>
      <c r="M26" s="773">
        <v>2009</v>
      </c>
      <c r="N26" s="771" t="s">
        <v>394</v>
      </c>
      <c r="O26" s="771" t="s">
        <v>394</v>
      </c>
    </row>
    <row r="27" spans="1:15" ht="48.75" customHeight="1">
      <c r="A27" s="724" t="s">
        <v>376</v>
      </c>
      <c r="B27" s="721" t="s">
        <v>377</v>
      </c>
      <c r="C27" s="721" t="s">
        <v>378</v>
      </c>
      <c r="D27" s="721" t="s">
        <v>400</v>
      </c>
      <c r="E27" s="765"/>
      <c r="F27" s="725">
        <v>0.11</v>
      </c>
      <c r="G27" s="723">
        <v>0</v>
      </c>
      <c r="H27" s="905" t="s">
        <v>380</v>
      </c>
      <c r="I27" s="905" t="s">
        <v>380</v>
      </c>
      <c r="J27" s="749">
        <f>VLOOKUP(LEFT($D27,SEARCH("-",D27)-2),'4 Program Budget'!$B$7:$AG$130,MATCH("2021 Authorized Budget",'4 Program Budget'!$B$6:$AG$6,0),FALSE)</f>
        <v>831799.85620000004</v>
      </c>
      <c r="K27" s="749">
        <f>VLOOKUP(LEFT($D27,SEARCH("-",D27)-2),'4 Program Budget'!$B$7:$AG$130,MATCH("2022 PA Spending Budget Request",'4 Program Budget'!$B$6:$AG$6,0),FALSE)</f>
        <v>878280.12</v>
      </c>
      <c r="L27" s="749">
        <f>VLOOKUP(LEFT($D27,SEARCH("-",D27)-2),'4 Program Budget'!$B$7:$AG$130,MATCH("2023 PA Spending Budget Request",'4 Program Budget'!$B$6:$AG$6,0),FALSE)</f>
        <v>0</v>
      </c>
      <c r="M27" s="773">
        <v>2017</v>
      </c>
      <c r="N27" s="771" t="s">
        <v>394</v>
      </c>
      <c r="O27" s="771" t="s">
        <v>394</v>
      </c>
    </row>
    <row r="28" spans="1:15" ht="48.75" customHeight="1">
      <c r="A28" s="724" t="s">
        <v>376</v>
      </c>
      <c r="B28" s="721" t="s">
        <v>377</v>
      </c>
      <c r="C28" s="721" t="s">
        <v>384</v>
      </c>
      <c r="D28" s="721" t="s">
        <v>401</v>
      </c>
      <c r="E28" s="765"/>
      <c r="F28" s="723">
        <v>0.25</v>
      </c>
      <c r="G28" s="723">
        <v>0</v>
      </c>
      <c r="H28" s="905" t="s">
        <v>380</v>
      </c>
      <c r="I28" s="905" t="s">
        <v>380</v>
      </c>
      <c r="J28" s="749">
        <f>VLOOKUP(LEFT($D28,SEARCH("-",D28)-2),'4 Program Budget'!$B$7:$AG$130,MATCH("2021 Authorized Budget",'4 Program Budget'!$B$6:$AG$6,0),FALSE)</f>
        <v>911418.68859999999</v>
      </c>
      <c r="K28" s="749">
        <f>VLOOKUP(LEFT($D28,SEARCH("-",D28)-2),'4 Program Budget'!$B$7:$AG$130,MATCH("2022 PA Spending Budget Request",'4 Program Budget'!$B$6:$AG$6,0),FALSE)</f>
        <v>1003790.64</v>
      </c>
      <c r="L28" s="749">
        <f>VLOOKUP(LEFT($D28,SEARCH("-",D28)-2),'4 Program Budget'!$B$7:$AG$130,MATCH("2023 PA Spending Budget Request",'4 Program Budget'!$B$6:$AG$6,0),FALSE)</f>
        <v>0</v>
      </c>
      <c r="M28" s="750">
        <v>2017</v>
      </c>
      <c r="N28" s="771" t="s">
        <v>394</v>
      </c>
      <c r="O28" s="771" t="s">
        <v>394</v>
      </c>
    </row>
    <row r="29" spans="1:15" ht="48.75" customHeight="1">
      <c r="A29" s="724" t="s">
        <v>376</v>
      </c>
      <c r="B29" s="721" t="s">
        <v>377</v>
      </c>
      <c r="C29" s="721" t="s">
        <v>378</v>
      </c>
      <c r="D29" s="721" t="s">
        <v>402</v>
      </c>
      <c r="E29" s="765"/>
      <c r="F29" s="723">
        <v>1.31</v>
      </c>
      <c r="G29" s="723">
        <v>1.5</v>
      </c>
      <c r="H29" s="905" t="s">
        <v>380</v>
      </c>
      <c r="I29" s="905" t="s">
        <v>380</v>
      </c>
      <c r="J29" s="749">
        <f>VLOOKUP(LEFT($D29,SEARCH("-",D29)-2),'4 Program Budget'!$B$7:$AG$130,MATCH("2021 Authorized Budget",'4 Program Budget'!$B$6:$AG$6,0),FALSE)</f>
        <v>3647758.2270999998</v>
      </c>
      <c r="K29" s="749">
        <f>VLOOKUP(LEFT($D29,SEARCH("-",D29)-2),'4 Program Budget'!$B$7:$AG$130,MATCH("2022 PA Spending Budget Request",'4 Program Budget'!$B$6:$AG$6,0),FALSE)</f>
        <v>3604948.2080000001</v>
      </c>
      <c r="L29" s="749">
        <f>VLOOKUP(LEFT($D29,SEARCH("-",D29)-2),'4 Program Budget'!$B$7:$AG$130,MATCH("2023 PA Spending Budget Request",'4 Program Budget'!$B$6:$AG$6,0),FALSE)</f>
        <v>0</v>
      </c>
      <c r="M29" s="750">
        <v>2013</v>
      </c>
      <c r="N29" s="771" t="s">
        <v>389</v>
      </c>
      <c r="O29" s="771" t="s">
        <v>389</v>
      </c>
    </row>
    <row r="30" spans="1:15" ht="48.75" customHeight="1">
      <c r="A30" s="724" t="s">
        <v>382</v>
      </c>
      <c r="B30" s="721" t="s">
        <v>377</v>
      </c>
      <c r="C30" s="721" t="s">
        <v>384</v>
      </c>
      <c r="D30" s="721" t="s">
        <v>403</v>
      </c>
      <c r="E30" s="765"/>
      <c r="F30" s="723">
        <v>0</v>
      </c>
      <c r="G30" s="723">
        <v>0</v>
      </c>
      <c r="H30" s="905" t="s">
        <v>380</v>
      </c>
      <c r="I30" s="905" t="s">
        <v>380</v>
      </c>
      <c r="J30" s="749">
        <f>VLOOKUP(LEFT($D30,SEARCH("-",D30)-2),'4 Program Budget'!$B$7:$AG$130,MATCH("2021 Authorized Budget",'4 Program Budget'!$B$6:$AG$6,0),FALSE)</f>
        <v>146799.598</v>
      </c>
      <c r="K30" s="749">
        <f>VLOOKUP(LEFT($D30,SEARCH("-",D30)-2),'4 Program Budget'!$B$7:$AG$130,MATCH("2022 PA Spending Budget Request",'4 Program Budget'!$B$6:$AG$6,0),FALSE)</f>
        <v>103583.34</v>
      </c>
      <c r="L30" s="749">
        <f>VLOOKUP(LEFT($D30,SEARCH("-",D30)-2),'4 Program Budget'!$B$7:$AG$130,MATCH("2023 PA Spending Budget Request",'4 Program Budget'!$B$6:$AG$6,0),FALSE)</f>
        <v>0</v>
      </c>
      <c r="M30" s="750">
        <v>2006</v>
      </c>
      <c r="N30" s="771" t="s">
        <v>389</v>
      </c>
      <c r="O30" s="771" t="s">
        <v>389</v>
      </c>
    </row>
    <row r="31" spans="1:15" ht="48.75" customHeight="1">
      <c r="A31" s="724" t="s">
        <v>382</v>
      </c>
      <c r="B31" s="721" t="s">
        <v>377</v>
      </c>
      <c r="C31" s="721" t="s">
        <v>384</v>
      </c>
      <c r="D31" s="721" t="s">
        <v>404</v>
      </c>
      <c r="E31" s="765"/>
      <c r="F31" s="723">
        <v>0</v>
      </c>
      <c r="G31" s="723">
        <v>0</v>
      </c>
      <c r="H31" s="905" t="s">
        <v>380</v>
      </c>
      <c r="I31" s="905" t="s">
        <v>380</v>
      </c>
      <c r="J31" s="749">
        <f>VLOOKUP(LEFT($D31,SEARCH("-",D31)-2),'4 Program Budget'!$B$7:$AG$130,MATCH("2021 Authorized Budget",'4 Program Budget'!$B$6:$AG$6,0),FALSE)</f>
        <v>242877.41959999999</v>
      </c>
      <c r="K31" s="749">
        <f>VLOOKUP(LEFT($D31,SEARCH("-",D31)-2),'4 Program Budget'!$B$7:$AG$130,MATCH("2022 PA Spending Budget Request",'4 Program Budget'!$B$6:$AG$6,0),FALSE)</f>
        <v>254175.67</v>
      </c>
      <c r="L31" s="749">
        <f>VLOOKUP(LEFT($D31,SEARCH("-",D31)-2),'4 Program Budget'!$B$7:$AG$130,MATCH("2023 PA Spending Budget Request",'4 Program Budget'!$B$6:$AG$6,0),FALSE)</f>
        <v>0</v>
      </c>
      <c r="M31" s="750">
        <v>2006</v>
      </c>
      <c r="N31" s="771" t="s">
        <v>389</v>
      </c>
      <c r="O31" s="771" t="s">
        <v>389</v>
      </c>
    </row>
    <row r="32" spans="1:15" ht="48.75" customHeight="1">
      <c r="A32" s="735"/>
      <c r="B32" s="736"/>
      <c r="C32" s="736"/>
      <c r="D32" s="736"/>
      <c r="E32" s="752"/>
      <c r="F32" s="753"/>
      <c r="G32" s="753"/>
      <c r="H32" s="753"/>
      <c r="I32" s="753"/>
      <c r="J32" s="754"/>
      <c r="K32" s="754"/>
      <c r="L32" s="754"/>
      <c r="N32" s="755"/>
      <c r="O32" s="755"/>
    </row>
    <row r="33" spans="1:17">
      <c r="A33" s="728" t="s">
        <v>78</v>
      </c>
      <c r="D33" s="728"/>
      <c r="O33" s="738"/>
      <c r="P33" s="739"/>
      <c r="Q33" s="739"/>
    </row>
    <row r="34" spans="1:17" s="745" customFormat="1" ht="234" customHeight="1">
      <c r="A34" s="740" t="s">
        <v>363</v>
      </c>
      <c r="B34" s="740" t="s">
        <v>364</v>
      </c>
      <c r="C34" s="740" t="s">
        <v>365</v>
      </c>
      <c r="D34" s="740" t="s">
        <v>405</v>
      </c>
      <c r="E34" s="741" t="s">
        <v>367</v>
      </c>
      <c r="F34" s="742" t="s">
        <v>368</v>
      </c>
      <c r="G34" s="742" t="s">
        <v>369</v>
      </c>
      <c r="H34" s="742" t="s">
        <v>370</v>
      </c>
      <c r="I34" s="742" t="s">
        <v>371</v>
      </c>
      <c r="J34" s="743" t="s">
        <v>372</v>
      </c>
      <c r="K34" s="743" t="s">
        <v>164</v>
      </c>
      <c r="L34" s="743" t="s">
        <v>166</v>
      </c>
      <c r="M34" s="744" t="s">
        <v>373</v>
      </c>
      <c r="N34" s="740" t="s">
        <v>374</v>
      </c>
      <c r="O34" s="740" t="s">
        <v>375</v>
      </c>
    </row>
    <row r="35" spans="1:17" ht="48.75" customHeight="1">
      <c r="A35" s="906" t="s">
        <v>406</v>
      </c>
      <c r="B35" s="746"/>
      <c r="C35" s="746"/>
      <c r="D35" s="746"/>
      <c r="E35" s="747"/>
      <c r="F35" s="748"/>
      <c r="G35" s="748"/>
      <c r="H35" s="748"/>
      <c r="I35" s="748"/>
      <c r="J35" s="749"/>
      <c r="K35" s="749"/>
      <c r="L35" s="749"/>
      <c r="M35" s="750"/>
      <c r="N35" s="751"/>
      <c r="O35" s="751"/>
    </row>
    <row r="36" spans="1:17" ht="48.75" customHeight="1">
      <c r="A36" s="735"/>
      <c r="B36" s="736"/>
      <c r="C36" s="736"/>
      <c r="D36" s="736"/>
      <c r="E36" s="752"/>
      <c r="F36" s="753"/>
      <c r="G36" s="753"/>
      <c r="H36" s="753"/>
      <c r="I36" s="753"/>
      <c r="J36" s="754"/>
      <c r="K36" s="754"/>
      <c r="L36" s="754"/>
      <c r="N36" s="755"/>
      <c r="O36" s="755"/>
    </row>
    <row r="37" spans="1:17" ht="37.5" customHeight="1">
      <c r="A37" s="735"/>
      <c r="B37" s="736"/>
      <c r="C37" s="736"/>
      <c r="D37" s="736"/>
      <c r="E37" s="752"/>
      <c r="F37" s="753"/>
      <c r="G37" s="753"/>
      <c r="H37" s="753"/>
      <c r="I37" s="753"/>
      <c r="J37" s="754"/>
      <c r="K37" s="754"/>
      <c r="L37" s="754"/>
      <c r="N37" s="755"/>
      <c r="O37" s="755"/>
    </row>
    <row r="38" spans="1:17">
      <c r="A38" s="728" t="s">
        <v>80</v>
      </c>
      <c r="D38" s="736"/>
      <c r="E38" s="756"/>
    </row>
    <row r="39" spans="1:17" s="745" customFormat="1" ht="369" customHeight="1" thickBot="1">
      <c r="A39" s="740" t="s">
        <v>407</v>
      </c>
      <c r="B39" s="740" t="s">
        <v>408</v>
      </c>
      <c r="C39" s="740" t="s">
        <v>384</v>
      </c>
      <c r="D39" s="740" t="s">
        <v>409</v>
      </c>
      <c r="E39" s="741" t="s">
        <v>367</v>
      </c>
      <c r="F39" s="742" t="s">
        <v>368</v>
      </c>
      <c r="G39" s="742" t="s">
        <v>369</v>
      </c>
      <c r="H39" s="742" t="s">
        <v>370</v>
      </c>
      <c r="I39" s="742" t="s">
        <v>371</v>
      </c>
      <c r="J39" s="743" t="s">
        <v>372</v>
      </c>
      <c r="K39" s="743" t="s">
        <v>164</v>
      </c>
      <c r="L39" s="743" t="s">
        <v>166</v>
      </c>
      <c r="M39" s="744" t="s">
        <v>410</v>
      </c>
      <c r="N39" s="740" t="s">
        <v>374</v>
      </c>
      <c r="O39" s="740" t="s">
        <v>411</v>
      </c>
    </row>
    <row r="40" spans="1:17" ht="57.75" customHeight="1">
      <c r="A40" s="766" t="s">
        <v>412</v>
      </c>
      <c r="B40" s="767" t="s">
        <v>377</v>
      </c>
      <c r="C40" s="767" t="s">
        <v>384</v>
      </c>
      <c r="D40" s="721" t="s">
        <v>413</v>
      </c>
      <c r="E40" s="768">
        <f>1-(K40/J40)</f>
        <v>0.55511000829472246</v>
      </c>
      <c r="F40" s="723">
        <v>0.85</v>
      </c>
      <c r="G40" s="723">
        <v>0</v>
      </c>
      <c r="H40" s="757" t="s">
        <v>380</v>
      </c>
      <c r="I40" s="757" t="s">
        <v>380</v>
      </c>
      <c r="J40" s="749">
        <f>VLOOKUP(LEFT($D40,SEARCH("-",D40)-2),'4 Program Budget'!$B$7:$AG$130,MATCH("2021 Authorized Budget",'4 Program Budget'!$B$6:$AG$6,0),FALSE)</f>
        <v>1971872.8441999997</v>
      </c>
      <c r="K40" s="749">
        <f>VLOOKUP(LEFT($D40,SEARCH("-",D40)-2),'4 Program Budget'!$B$7:$AG$130,MATCH("2022 PA Spending Budget Request",'4 Program Budget'!$B$6:$AG$6,0),FALSE)</f>
        <v>877266.49329999997</v>
      </c>
      <c r="L40" s="749">
        <f>VLOOKUP(LEFT($D40,SEARCH("-",D40)-2),'4 Program Budget'!$B$7:$AG$130,MATCH("2023 PA Spending Budget Request",'4 Program Budget'!$B$6:$AG$6,0),FALSE)</f>
        <v>0</v>
      </c>
      <c r="M40" s="773">
        <v>2009</v>
      </c>
      <c r="N40" s="771" t="s">
        <v>389</v>
      </c>
      <c r="O40" s="771" t="s">
        <v>389</v>
      </c>
    </row>
    <row r="41" spans="1:17" ht="57.75" customHeight="1">
      <c r="A41" s="769" t="s">
        <v>414</v>
      </c>
      <c r="B41" s="767" t="s">
        <v>377</v>
      </c>
      <c r="C41" s="767" t="s">
        <v>384</v>
      </c>
      <c r="D41" s="721" t="s">
        <v>415</v>
      </c>
      <c r="E41" s="768">
        <f t="shared" ref="E41:E47" si="0">1-(K41/J41)</f>
        <v>0.56524222135515423</v>
      </c>
      <c r="F41" s="725">
        <v>1.1599999999999999</v>
      </c>
      <c r="G41" s="725">
        <v>0</v>
      </c>
      <c r="H41" s="757" t="s">
        <v>380</v>
      </c>
      <c r="I41" s="757" t="s">
        <v>380</v>
      </c>
      <c r="J41" s="749">
        <f>VLOOKUP(LEFT($D41,SEARCH("-",D41)-2),'4 Program Budget'!$B$7:$AG$130,MATCH("2021 Authorized Budget",'4 Program Budget'!$B$6:$AG$6,0),FALSE)</f>
        <v>2417258.5325000002</v>
      </c>
      <c r="K41" s="749">
        <f>VLOOKUP(LEFT($D41,SEARCH("-",D41)-2),'4 Program Budget'!$B$7:$AG$130,MATCH("2022 PA Spending Budget Request",'4 Program Budget'!$B$6:$AG$6,0),FALSE)</f>
        <v>1050921.95</v>
      </c>
      <c r="L41" s="749">
        <f>VLOOKUP(LEFT($D41,SEARCH("-",D41)-2),'4 Program Budget'!$B$7:$AG$130,MATCH("2023 PA Spending Budget Request",'4 Program Budget'!$B$6:$AG$6,0),FALSE)</f>
        <v>655323.5048</v>
      </c>
      <c r="M41" s="750">
        <v>1996</v>
      </c>
      <c r="N41" s="771" t="s">
        <v>416</v>
      </c>
      <c r="O41" s="771" t="s">
        <v>417</v>
      </c>
    </row>
    <row r="42" spans="1:17" ht="57.75" customHeight="1">
      <c r="A42" s="769" t="s">
        <v>412</v>
      </c>
      <c r="B42" s="767" t="s">
        <v>377</v>
      </c>
      <c r="C42" s="767" t="s">
        <v>384</v>
      </c>
      <c r="D42" s="721" t="s">
        <v>418</v>
      </c>
      <c r="E42" s="768">
        <f t="shared" si="0"/>
        <v>0.64494868204114042</v>
      </c>
      <c r="F42" s="723">
        <v>0.63</v>
      </c>
      <c r="G42" s="723">
        <v>0.06</v>
      </c>
      <c r="H42" s="757" t="s">
        <v>380</v>
      </c>
      <c r="I42" s="757" t="s">
        <v>380</v>
      </c>
      <c r="J42" s="749">
        <f>VLOOKUP(LEFT($D42,SEARCH("-",D42)-2),'4 Program Budget'!$B$7:$AG$130,MATCH("2021 Authorized Budget",'4 Program Budget'!$B$6:$AG$6,0),FALSE)</f>
        <v>695836.20030000003</v>
      </c>
      <c r="K42" s="749">
        <f>VLOOKUP(LEFT($D42,SEARCH("-",D42)-2),'4 Program Budget'!$B$7:$AG$130,MATCH("2022 PA Spending Budget Request",'4 Program Budget'!$B$6:$AG$6,0),FALSE)</f>
        <v>247057.56</v>
      </c>
      <c r="L42" s="749">
        <f>VLOOKUP(LEFT($D42,SEARCH("-",D42)-2),'4 Program Budget'!$B$7:$AG$130,MATCH("2023 PA Spending Budget Request",'4 Program Budget'!$B$6:$AG$6,0),FALSE)</f>
        <v>0</v>
      </c>
      <c r="M42" s="773">
        <v>2009</v>
      </c>
      <c r="N42" s="771" t="s">
        <v>389</v>
      </c>
      <c r="O42" s="771" t="s">
        <v>389</v>
      </c>
    </row>
    <row r="43" spans="1:17" ht="57.75" customHeight="1">
      <c r="A43" s="769" t="s">
        <v>412</v>
      </c>
      <c r="B43" s="767" t="s">
        <v>377</v>
      </c>
      <c r="C43" s="767" t="s">
        <v>384</v>
      </c>
      <c r="D43" s="721" t="s">
        <v>419</v>
      </c>
      <c r="E43" s="768">
        <f t="shared" si="0"/>
        <v>0.67125698408537238</v>
      </c>
      <c r="F43" s="723">
        <v>0.31</v>
      </c>
      <c r="G43" s="723">
        <v>0.04</v>
      </c>
      <c r="H43" s="757" t="s">
        <v>380</v>
      </c>
      <c r="I43" s="757" t="s">
        <v>380</v>
      </c>
      <c r="J43" s="749">
        <f>VLOOKUP(LEFT($D43,SEARCH("-",D43)-2),'4 Program Budget'!$B$7:$AG$130,MATCH("2021 Authorized Budget",'4 Program Budget'!$B$6:$AG$6,0),FALSE)</f>
        <v>2243209.8177</v>
      </c>
      <c r="K43" s="749">
        <f>VLOOKUP(LEFT($D43,SEARCH("-",D43)-2),'4 Program Budget'!$B$7:$AG$130,MATCH("2022 PA Spending Budget Request",'4 Program Budget'!$B$6:$AG$6,0),FALSE)</f>
        <v>737439.56079999998</v>
      </c>
      <c r="L43" s="749">
        <f>VLOOKUP(LEFT($D43,SEARCH("-",D43)-2),'4 Program Budget'!$B$7:$AG$130,MATCH("2023 PA Spending Budget Request",'4 Program Budget'!$B$6:$AG$6,0),FALSE)</f>
        <v>0</v>
      </c>
      <c r="M43" s="773">
        <v>2009</v>
      </c>
      <c r="N43" s="771" t="s">
        <v>389</v>
      </c>
      <c r="O43" s="771" t="s">
        <v>389</v>
      </c>
    </row>
    <row r="44" spans="1:17" ht="57.75" customHeight="1">
      <c r="A44" s="769" t="s">
        <v>420</v>
      </c>
      <c r="B44" s="767" t="s">
        <v>377</v>
      </c>
      <c r="C44" s="767" t="s">
        <v>384</v>
      </c>
      <c r="D44" s="721" t="s">
        <v>421</v>
      </c>
      <c r="E44" s="768">
        <f t="shared" si="0"/>
        <v>0.70824793890568027</v>
      </c>
      <c r="F44" s="725">
        <v>0</v>
      </c>
      <c r="G44" s="725">
        <v>0</v>
      </c>
      <c r="H44" s="757" t="s">
        <v>380</v>
      </c>
      <c r="I44" s="757" t="s">
        <v>380</v>
      </c>
      <c r="J44" s="749">
        <f>VLOOKUP(LEFT($D44,SEARCH("-",D44)-2),'4 Program Budget'!$B$7:$AG$130,MATCH("2021 Authorized Budget",'4 Program Budget'!$B$6:$AG$6,0),FALSE)</f>
        <v>450075.23</v>
      </c>
      <c r="K44" s="749">
        <f>VLOOKUP(LEFT($D44,SEARCH("-",D44)-2),'4 Program Budget'!$B$7:$AG$130,MATCH("2022 PA Spending Budget Request",'4 Program Budget'!$B$6:$AG$6,0),FALSE)</f>
        <v>131310.37599999999</v>
      </c>
      <c r="L44" s="749">
        <f>VLOOKUP(LEFT($D44,SEARCH("-",D44)-2),'4 Program Budget'!$B$7:$AG$130,MATCH("2023 PA Spending Budget Request",'4 Program Budget'!$B$6:$AG$6,0),FALSE)</f>
        <v>100486.28</v>
      </c>
      <c r="M44" s="773">
        <v>2009</v>
      </c>
      <c r="N44" s="771" t="s">
        <v>380</v>
      </c>
      <c r="O44" s="771" t="s">
        <v>380</v>
      </c>
    </row>
    <row r="45" spans="1:17" ht="57.75" customHeight="1">
      <c r="A45" s="769" t="s">
        <v>420</v>
      </c>
      <c r="B45" s="767" t="s">
        <v>377</v>
      </c>
      <c r="C45" s="767" t="s">
        <v>384</v>
      </c>
      <c r="D45" s="721" t="s">
        <v>422</v>
      </c>
      <c r="E45" s="768">
        <f t="shared" si="0"/>
        <v>0.42396000934452227</v>
      </c>
      <c r="F45" s="725">
        <v>0</v>
      </c>
      <c r="G45" s="725">
        <v>0</v>
      </c>
      <c r="H45" s="757" t="s">
        <v>380</v>
      </c>
      <c r="I45" s="757" t="s">
        <v>380</v>
      </c>
      <c r="J45" s="749">
        <f>VLOOKUP(LEFT($D45,SEARCH("-",D45)-2),'4 Program Budget'!$B$7:$AG$130,MATCH("2021 Authorized Budget",'4 Program Budget'!$B$6:$AG$6,0),FALSE)</f>
        <v>245647.22639999999</v>
      </c>
      <c r="K45" s="749">
        <f>VLOOKUP(LEFT($D45,SEARCH("-",D45)-2),'4 Program Budget'!$B$7:$AG$130,MATCH("2022 PA Spending Budget Request",'4 Program Budget'!$B$6:$AG$6,0),FALSE)</f>
        <v>141502.62600000002</v>
      </c>
      <c r="L45" s="749">
        <f>VLOOKUP(LEFT($D45,SEARCH("-",D45)-2),'4 Program Budget'!$B$7:$AG$130,MATCH("2023 PA Spending Budget Request",'4 Program Budget'!$B$6:$AG$6,0),FALSE)</f>
        <v>119608.48000000001</v>
      </c>
      <c r="M45" s="773">
        <v>2009</v>
      </c>
      <c r="N45" s="771" t="s">
        <v>380</v>
      </c>
      <c r="O45" s="771" t="s">
        <v>380</v>
      </c>
    </row>
    <row r="46" spans="1:17" ht="57.75" customHeight="1">
      <c r="A46" s="769" t="s">
        <v>423</v>
      </c>
      <c r="B46" s="767" t="s">
        <v>377</v>
      </c>
      <c r="C46" s="767" t="s">
        <v>378</v>
      </c>
      <c r="D46" s="721" t="s">
        <v>424</v>
      </c>
      <c r="E46" s="768">
        <f t="shared" si="0"/>
        <v>0.47215262361263588</v>
      </c>
      <c r="F46" s="725">
        <v>0.38</v>
      </c>
      <c r="G46" s="725">
        <v>0</v>
      </c>
      <c r="H46" s="757" t="s">
        <v>380</v>
      </c>
      <c r="I46" s="757" t="s">
        <v>380</v>
      </c>
      <c r="J46" s="749">
        <f>VLOOKUP(LEFT($D46,SEARCH("-",D46)-2),'4 Program Budget'!$B$7:$AG$130,MATCH("2021 Authorized Budget",'4 Program Budget'!$B$6:$AG$6,0),FALSE)</f>
        <v>897608.26935000008</v>
      </c>
      <c r="K46" s="749">
        <f>VLOOKUP(LEFT($D46,SEARCH("-",D46)-2),'4 Program Budget'!$B$7:$AG$130,MATCH("2022 PA Spending Budget Request",'4 Program Budget'!$B$6:$AG$6,0),FALSE)</f>
        <v>473800.17</v>
      </c>
      <c r="L46" s="749">
        <f>VLOOKUP(LEFT($D46,SEARCH("-",D46)-2),'4 Program Budget'!$B$7:$AG$130,MATCH("2023 PA Spending Budget Request",'4 Program Budget'!$B$6:$AG$6,0),FALSE)</f>
        <v>425469.20199999999</v>
      </c>
      <c r="M46" s="750">
        <v>2015</v>
      </c>
      <c r="N46" s="771" t="s">
        <v>417</v>
      </c>
      <c r="O46" s="771" t="s">
        <v>417</v>
      </c>
    </row>
    <row r="47" spans="1:17" ht="57.75" customHeight="1" thickBot="1">
      <c r="A47" s="770" t="s">
        <v>425</v>
      </c>
      <c r="B47" s="767" t="s">
        <v>377</v>
      </c>
      <c r="C47" s="767" t="s">
        <v>378</v>
      </c>
      <c r="D47" s="721" t="s">
        <v>426</v>
      </c>
      <c r="E47" s="768">
        <f t="shared" si="0"/>
        <v>0.79090167236148234</v>
      </c>
      <c r="F47" s="725" t="s">
        <v>380</v>
      </c>
      <c r="G47" s="725" t="s">
        <v>380</v>
      </c>
      <c r="H47" s="757" t="s">
        <v>380</v>
      </c>
      <c r="I47" s="757" t="s">
        <v>380</v>
      </c>
      <c r="J47" s="749">
        <f>VLOOKUP(LEFT($D47,SEARCH("-",D47)-2),'4 Program Budget'!$B$7:$AG$130,MATCH("2021 Authorized Budget",'4 Program Budget'!$B$6:$AG$6,0),FALSE)</f>
        <v>1793414.6305</v>
      </c>
      <c r="K47" s="749">
        <f>VLOOKUP(LEFT($D47,SEARCH("-",D47)-2),'4 Program Budget'!$B$7:$AG$130,MATCH("2022 PA Spending Budget Request",'4 Program Budget'!$B$6:$AG$6,0),FALSE)</f>
        <v>375000</v>
      </c>
      <c r="L47" s="749">
        <f>VLOOKUP(LEFT($D47,SEARCH("-",D47)-2),'4 Program Budget'!$B$7:$AG$130,MATCH("2023 PA Spending Budget Request",'4 Program Budget'!$B$6:$AG$6,0),FALSE)</f>
        <v>1500000</v>
      </c>
      <c r="M47" s="750" t="s">
        <v>380</v>
      </c>
      <c r="N47" s="771" t="s">
        <v>380</v>
      </c>
      <c r="O47" s="771" t="s">
        <v>380</v>
      </c>
    </row>
    <row r="48" spans="1:17" ht="31.5">
      <c r="A48" s="769" t="s">
        <v>420</v>
      </c>
      <c r="B48" s="767" t="s">
        <v>377</v>
      </c>
      <c r="C48" s="767" t="s">
        <v>384</v>
      </c>
      <c r="D48" s="721" t="s">
        <v>427</v>
      </c>
      <c r="E48" s="768">
        <f>1-(L48/K48)</f>
        <v>0.78697495285817176</v>
      </c>
      <c r="F48" s="725">
        <v>0</v>
      </c>
      <c r="G48" s="725">
        <v>0</v>
      </c>
      <c r="H48" s="757" t="s">
        <v>380</v>
      </c>
      <c r="I48" s="757" t="s">
        <v>380</v>
      </c>
      <c r="J48" s="847">
        <f>VLOOKUP(LEFT($D48,SEARCH("-",D48)-2),'4 Program Budget'!$B$7:$AG$130,MATCH("2021 Authorized Budget",'4 Program Budget'!$B$6:$AG$6,0),FALSE)</f>
        <v>718528.48960000009</v>
      </c>
      <c r="K48" s="847">
        <f>VLOOKUP(LEFT($D48,SEARCH("-",D48)-2),'4 Program Budget'!$B$7:$AG$130,MATCH("2022 PA Spending Budget Request",'4 Program Budget'!$B$6:$AG$6,0),FALSE)</f>
        <v>844708.43599999999</v>
      </c>
      <c r="L48" s="847">
        <f>VLOOKUP(LEFT($D48,SEARCH("-",D48)-2),'4 Program Budget'!$B$7:$AG$130,MATCH("2023 PA Spending Budget Request",'4 Program Budget'!$B$6:$AG$6,0),FALSE)</f>
        <v>179944.05440000002</v>
      </c>
      <c r="M48" s="773">
        <v>2009</v>
      </c>
      <c r="N48" s="771" t="s">
        <v>380</v>
      </c>
      <c r="O48" s="771" t="s">
        <v>380</v>
      </c>
    </row>
    <row r="49" spans="1:15">
      <c r="A49" s="728" t="s">
        <v>83</v>
      </c>
      <c r="D49" s="736"/>
      <c r="E49" s="756"/>
    </row>
    <row r="50" spans="1:15" s="745" customFormat="1" ht="369" customHeight="1">
      <c r="A50" s="740" t="s">
        <v>407</v>
      </c>
      <c r="B50" s="740" t="s">
        <v>408</v>
      </c>
      <c r="C50" s="740" t="s">
        <v>384</v>
      </c>
      <c r="D50" s="740" t="s">
        <v>83</v>
      </c>
      <c r="E50" s="741" t="s">
        <v>367</v>
      </c>
      <c r="F50" s="742" t="s">
        <v>368</v>
      </c>
      <c r="G50" s="742" t="s">
        <v>369</v>
      </c>
      <c r="H50" s="742" t="s">
        <v>370</v>
      </c>
      <c r="I50" s="742" t="s">
        <v>371</v>
      </c>
      <c r="J50" s="743" t="s">
        <v>372</v>
      </c>
      <c r="K50" s="743" t="s">
        <v>164</v>
      </c>
      <c r="L50" s="743" t="s">
        <v>166</v>
      </c>
      <c r="M50" s="744" t="s">
        <v>410</v>
      </c>
      <c r="N50" s="740" t="s">
        <v>374</v>
      </c>
      <c r="O50" s="740" t="s">
        <v>411</v>
      </c>
    </row>
    <row r="51" spans="1:15" ht="31.5">
      <c r="A51" s="772" t="s">
        <v>428</v>
      </c>
      <c r="B51" s="767" t="s">
        <v>429</v>
      </c>
      <c r="C51" s="767" t="s">
        <v>384</v>
      </c>
      <c r="D51" s="721" t="s">
        <v>430</v>
      </c>
      <c r="E51" s="768">
        <f t="shared" ref="E51:E56" si="1">1-(K51/J51)</f>
        <v>-0.42006019471335931</v>
      </c>
      <c r="F51" s="725" t="s">
        <v>380</v>
      </c>
      <c r="G51" s="725">
        <v>0</v>
      </c>
      <c r="H51" s="757" t="s">
        <v>380</v>
      </c>
      <c r="I51" s="757" t="s">
        <v>380</v>
      </c>
      <c r="J51" s="847">
        <f>VLOOKUP(LEFT($D51,SEARCH("-",D51)-2),'4 Program Budget'!$B$7:$AG$130,MATCH("2021 Authorized Budget",'4 Program Budget'!$B$6:$AG$6,0),FALSE)</f>
        <v>778406.76340000005</v>
      </c>
      <c r="K51" s="847">
        <f>VLOOKUP(LEFT($D51,SEARCH("-",D51)-2),'4 Program Budget'!$B$7:$AG$130,MATCH("2022 PA Spending Budget Request",'4 Program Budget'!$B$6:$AG$6,0),FALSE)</f>
        <v>1105384.46</v>
      </c>
      <c r="L51" s="847">
        <f>VLOOKUP(LEFT($D51,SEARCH("-",D51)-2),'4 Program Budget'!$B$7:$AG$130,MATCH("2023 PA Spending Budget Request",'4 Program Budget'!$B$6:$AG$6,0),FALSE)</f>
        <v>1009269.6472</v>
      </c>
      <c r="M51" s="773">
        <v>2021</v>
      </c>
      <c r="N51" s="771" t="s">
        <v>380</v>
      </c>
      <c r="O51" s="771" t="s">
        <v>380</v>
      </c>
    </row>
    <row r="52" spans="1:15" ht="31.5">
      <c r="A52" s="772" t="s">
        <v>431</v>
      </c>
      <c r="B52" s="767" t="s">
        <v>429</v>
      </c>
      <c r="C52" s="767" t="s">
        <v>384</v>
      </c>
      <c r="D52" s="721" t="s">
        <v>432</v>
      </c>
      <c r="E52" s="768">
        <f t="shared" si="1"/>
        <v>-1.0324124850357066</v>
      </c>
      <c r="F52" s="725" t="s">
        <v>380</v>
      </c>
      <c r="G52" s="725" t="s">
        <v>380</v>
      </c>
      <c r="H52" s="757" t="s">
        <v>380</v>
      </c>
      <c r="I52" s="757" t="s">
        <v>380</v>
      </c>
      <c r="J52" s="847">
        <f>VLOOKUP(LEFT($D52,SEARCH("-",D52)-2),'4 Program Budget'!$B$7:$AG$130,MATCH("2021 Authorized Budget",'4 Program Budget'!$B$6:$AG$6,0),FALSE)</f>
        <v>1012100.91</v>
      </c>
      <c r="K52" s="847">
        <f>VLOOKUP(LEFT($D52,SEARCH("-",D52)-2),'4 Program Budget'!$B$7:$AG$130,MATCH("2022 PA Spending Budget Request",'4 Program Budget'!$B$6:$AG$6,0),FALSE)</f>
        <v>2057006.5256000001</v>
      </c>
      <c r="L52" s="847">
        <f>VLOOKUP(LEFT($D52,SEARCH("-",D52)-2),'4 Program Budget'!$B$7:$AG$130,MATCH("2023 PA Spending Budget Request",'4 Program Budget'!$B$6:$AG$6,0),FALSE)</f>
        <v>2130524.5719999997</v>
      </c>
      <c r="M52" s="773">
        <v>2021</v>
      </c>
      <c r="N52" s="771" t="s">
        <v>380</v>
      </c>
      <c r="O52" s="771" t="s">
        <v>380</v>
      </c>
    </row>
    <row r="53" spans="1:15" ht="31.5">
      <c r="A53" s="772" t="s">
        <v>431</v>
      </c>
      <c r="B53" s="767" t="s">
        <v>429</v>
      </c>
      <c r="C53" s="767" t="s">
        <v>384</v>
      </c>
      <c r="D53" s="721" t="s">
        <v>433</v>
      </c>
      <c r="E53" s="768">
        <f t="shared" si="1"/>
        <v>-0.53179357810696737</v>
      </c>
      <c r="F53" s="725" t="s">
        <v>380</v>
      </c>
      <c r="G53" s="725" t="s">
        <v>380</v>
      </c>
      <c r="H53" s="757" t="s">
        <v>380</v>
      </c>
      <c r="I53" s="757" t="s">
        <v>380</v>
      </c>
      <c r="J53" s="847">
        <f>VLOOKUP(LEFT($D53,SEARCH("-",D53)-2),'4 Program Budget'!$B$7:$AG$130,MATCH("2021 Authorized Budget",'4 Program Budget'!$B$6:$AG$6,0),FALSE)</f>
        <v>886465.1017</v>
      </c>
      <c r="K53" s="847">
        <f>VLOOKUP(LEFT($D53,SEARCH("-",D53)-2),'4 Program Budget'!$B$7:$AG$130,MATCH("2022 PA Spending Budget Request",'4 Program Budget'!$B$6:$AG$6,0),FALSE)</f>
        <v>1357881.5499999998</v>
      </c>
      <c r="L53" s="847">
        <f>VLOOKUP(LEFT($D53,SEARCH("-",D53)-2),'4 Program Budget'!$B$7:$AG$130,MATCH("2023 PA Spending Budget Request",'4 Program Budget'!$B$6:$AG$6,0),FALSE)</f>
        <v>1367330.254</v>
      </c>
      <c r="M53" s="773">
        <v>2021</v>
      </c>
      <c r="N53" s="771" t="s">
        <v>380</v>
      </c>
      <c r="O53" s="771" t="s">
        <v>380</v>
      </c>
    </row>
    <row r="54" spans="1:15" ht="63">
      <c r="A54" s="772" t="s">
        <v>434</v>
      </c>
      <c r="B54" s="767" t="s">
        <v>377</v>
      </c>
      <c r="C54" s="767" t="s">
        <v>384</v>
      </c>
      <c r="D54" s="721" t="s">
        <v>435</v>
      </c>
      <c r="E54" s="768">
        <f t="shared" si="1"/>
        <v>-0.39954299141548155</v>
      </c>
      <c r="F54" s="725" t="s">
        <v>380</v>
      </c>
      <c r="G54" s="725" t="s">
        <v>380</v>
      </c>
      <c r="H54" s="757" t="s">
        <v>380</v>
      </c>
      <c r="I54" s="757" t="s">
        <v>380</v>
      </c>
      <c r="J54" s="847">
        <f>VLOOKUP(LEFT($D54,SEARCH("-",D54)-2),'4 Program Budget'!$B$7:$AG$130,MATCH("2021 Authorized Budget",'4 Program Budget'!$B$6:$AG$6,0),FALSE)</f>
        <v>510522.44510000001</v>
      </c>
      <c r="K54" s="847">
        <f>VLOOKUP(LEFT($D54,SEARCH("-",D54)-2),'4 Program Budget'!$B$7:$AG$130,MATCH("2022 PA Spending Budget Request",'4 Program Budget'!$B$6:$AG$6,0),FALSE)</f>
        <v>714498.11</v>
      </c>
      <c r="L54" s="847">
        <f>VLOOKUP(LEFT($D54,SEARCH("-",D54)-2),'4 Program Budget'!$B$7:$AG$130,MATCH("2023 PA Spending Budget Request",'4 Program Budget'!$B$6:$AG$6,0),FALSE)</f>
        <v>806716.85360000003</v>
      </c>
      <c r="M54" s="773"/>
      <c r="N54" s="771" t="s">
        <v>380</v>
      </c>
      <c r="O54" s="771" t="s">
        <v>380</v>
      </c>
    </row>
    <row r="55" spans="1:15" ht="31.5">
      <c r="A55" s="772" t="s">
        <v>431</v>
      </c>
      <c r="B55" s="767" t="s">
        <v>429</v>
      </c>
      <c r="C55" s="767" t="s">
        <v>378</v>
      </c>
      <c r="D55" s="721" t="s">
        <v>436</v>
      </c>
      <c r="E55" s="768">
        <f t="shared" si="1"/>
        <v>-2.7443222678887045</v>
      </c>
      <c r="F55" s="725" t="s">
        <v>380</v>
      </c>
      <c r="G55" s="725" t="s">
        <v>380</v>
      </c>
      <c r="H55" s="757" t="s">
        <v>380</v>
      </c>
      <c r="I55" s="757" t="s">
        <v>380</v>
      </c>
      <c r="J55" s="847">
        <f>VLOOKUP(LEFT($D55,SEARCH("-",D55)-2),'4 Program Budget'!$B$7:$AG$130,MATCH("2021 Authorized Budget",'4 Program Budget'!$B$6:$AG$6,0),FALSE)</f>
        <v>764849.35620000004</v>
      </c>
      <c r="K55" s="847">
        <f>VLOOKUP(LEFT($D55,SEARCH("-",D55)-2),'4 Program Budget'!$B$7:$AG$130,MATCH("2022 PA Spending Budget Request",'4 Program Budget'!$B$6:$AG$6,0),FALSE)</f>
        <v>2863842.4759999998</v>
      </c>
      <c r="L55" s="847">
        <f>VLOOKUP(LEFT($D55,SEARCH("-",D55)-2),'4 Program Budget'!$B$7:$AG$130,MATCH("2023 PA Spending Budget Request",'4 Program Budget'!$B$6:$AG$6,0),FALSE)</f>
        <v>1490796.9808</v>
      </c>
      <c r="M55" s="773">
        <v>2021</v>
      </c>
      <c r="N55" s="771" t="s">
        <v>380</v>
      </c>
      <c r="O55" s="771" t="s">
        <v>380</v>
      </c>
    </row>
    <row r="56" spans="1:15" ht="31.5">
      <c r="A56" s="772" t="s">
        <v>431</v>
      </c>
      <c r="B56" s="767" t="s">
        <v>429</v>
      </c>
      <c r="C56" s="767" t="s">
        <v>378</v>
      </c>
      <c r="D56" s="721" t="s">
        <v>437</v>
      </c>
      <c r="E56" s="768">
        <f t="shared" si="1"/>
        <v>-3.4512033921567342</v>
      </c>
      <c r="F56" s="725" t="s">
        <v>380</v>
      </c>
      <c r="G56" s="725" t="s">
        <v>380</v>
      </c>
      <c r="H56" s="757" t="s">
        <v>380</v>
      </c>
      <c r="I56" s="757" t="s">
        <v>380</v>
      </c>
      <c r="J56" s="847">
        <f>VLOOKUP(LEFT($D56,SEARCH("-",D56)-2),'4 Program Budget'!$B$7:$AG$130,MATCH("2021 Authorized Budget",'4 Program Budget'!$B$6:$AG$6,0),FALSE)</f>
        <v>1235329.0959000001</v>
      </c>
      <c r="K56" s="847">
        <f>VLOOKUP(LEFT($D56,SEARCH("-",D56)-2),'4 Program Budget'!$B$7:$AG$130,MATCH("2022 PA Spending Budget Request",'4 Program Budget'!$B$6:$AG$6,0),FALSE)</f>
        <v>5498701.0620999923</v>
      </c>
      <c r="L56" s="847">
        <f>VLOOKUP(LEFT($D56,SEARCH("-",D56)-2),'4 Program Budget'!$B$7:$AG$130,MATCH("2023 PA Spending Budget Request",'4 Program Budget'!$B$6:$AG$6,0),FALSE)</f>
        <v>5498701.062099996</v>
      </c>
      <c r="M56" s="773">
        <v>2021</v>
      </c>
      <c r="N56" s="771" t="s">
        <v>380</v>
      </c>
      <c r="O56" s="771" t="s">
        <v>380</v>
      </c>
    </row>
    <row r="57" spans="1:15" ht="63">
      <c r="A57" s="772" t="s">
        <v>438</v>
      </c>
      <c r="B57" s="767" t="s">
        <v>377</v>
      </c>
      <c r="C57" s="767" t="s">
        <v>384</v>
      </c>
      <c r="D57" s="721" t="s">
        <v>439</v>
      </c>
      <c r="E57" s="768">
        <f t="shared" ref="E57:E59" si="2">1-(L57/K57)</f>
        <v>-0.44535725407565296</v>
      </c>
      <c r="F57" s="725" t="s">
        <v>380</v>
      </c>
      <c r="G57" s="725">
        <v>0</v>
      </c>
      <c r="H57" s="757" t="s">
        <v>380</v>
      </c>
      <c r="I57" s="757" t="s">
        <v>380</v>
      </c>
      <c r="J57" s="847">
        <f>VLOOKUP(LEFT($D57,SEARCH("-",D57)-2),'4 Program Budget'!$B$7:$AG$130,MATCH("2021 Authorized Budget",'4 Program Budget'!$B$6:$AG$6,0),FALSE)</f>
        <v>50406.660799999998</v>
      </c>
      <c r="K57" s="847">
        <f>VLOOKUP(LEFT($D57,SEARCH("-",D57)-2),'4 Program Budget'!$B$7:$AG$130,MATCH("2022 PA Spending Budget Request",'4 Program Budget'!$B$6:$AG$6,0),FALSE)</f>
        <v>39561.760000000002</v>
      </c>
      <c r="L57" s="847">
        <f>VLOOKUP(LEFT($D57,SEARCH("-",D57)-2),'4 Program Budget'!$B$7:$AG$130,MATCH("2023 PA Spending Budget Request",'4 Program Budget'!$B$6:$AG$6,0),FALSE)</f>
        <v>57180.876800000005</v>
      </c>
      <c r="M57" s="773">
        <v>2021</v>
      </c>
      <c r="N57" s="763" t="s">
        <v>380</v>
      </c>
      <c r="O57" s="763" t="s">
        <v>380</v>
      </c>
    </row>
    <row r="58" spans="1:15" ht="63">
      <c r="A58" s="772" t="s">
        <v>440</v>
      </c>
      <c r="B58" s="767" t="s">
        <v>377</v>
      </c>
      <c r="C58" s="767" t="s">
        <v>384</v>
      </c>
      <c r="D58" s="721" t="s">
        <v>441</v>
      </c>
      <c r="E58" s="768">
        <f t="shared" si="2"/>
        <v>-0.44797829022852054</v>
      </c>
      <c r="F58" s="725" t="s">
        <v>380</v>
      </c>
      <c r="G58" s="725">
        <v>0</v>
      </c>
      <c r="H58" s="757" t="s">
        <v>380</v>
      </c>
      <c r="I58" s="757" t="s">
        <v>380</v>
      </c>
      <c r="J58" s="847">
        <f>VLOOKUP(LEFT($D58,SEARCH("-",D58)-2),'4 Program Budget'!$B$7:$AG$130,MATCH("2021 Authorized Budget",'4 Program Budget'!$B$6:$AG$6,0),FALSE)</f>
        <v>48984.777800000003</v>
      </c>
      <c r="K58" s="847">
        <f>VLOOKUP(LEFT($D58,SEARCH("-",D58)-2),'4 Program Budget'!$B$7:$AG$130,MATCH("2022 PA Spending Budget Request",'4 Program Budget'!$B$6:$AG$6,0),FALSE)</f>
        <v>39377.659999999996</v>
      </c>
      <c r="L58" s="847">
        <f>VLOOKUP(LEFT($D58,SEARCH("-",D58)-2),'4 Program Budget'!$B$7:$AG$130,MATCH("2023 PA Spending Budget Request",'4 Program Budget'!$B$6:$AG$6,0),FALSE)</f>
        <v>57017.996800000001</v>
      </c>
      <c r="M58" s="773">
        <v>2021</v>
      </c>
      <c r="N58" s="763" t="s">
        <v>380</v>
      </c>
      <c r="O58" s="763" t="s">
        <v>380</v>
      </c>
    </row>
    <row r="59" spans="1:15" ht="31.5">
      <c r="A59" s="772" t="s">
        <v>442</v>
      </c>
      <c r="B59" s="767" t="s">
        <v>429</v>
      </c>
      <c r="C59" s="767" t="s">
        <v>378</v>
      </c>
      <c r="D59" s="721" t="s">
        <v>443</v>
      </c>
      <c r="E59" s="768">
        <f t="shared" si="2"/>
        <v>-3</v>
      </c>
      <c r="F59" s="725" t="s">
        <v>380</v>
      </c>
      <c r="G59" s="725" t="s">
        <v>380</v>
      </c>
      <c r="H59" s="757" t="s">
        <v>380</v>
      </c>
      <c r="I59" s="757" t="s">
        <v>380</v>
      </c>
      <c r="J59" s="847">
        <f>VLOOKUP(LEFT($D59,SEARCH("-",D59)-2),'4 Program Budget'!$B$7:$AG$130,MATCH("2021 Authorized Budget",'4 Program Budget'!$B$6:$AG$6,0),FALSE)</f>
        <v>1793414.6305</v>
      </c>
      <c r="K59" s="847">
        <f>VLOOKUP(LEFT($D59,SEARCH("-",D59)-2),'4 Program Budget'!$B$7:$AG$130,MATCH("2022 PA Spending Budget Request",'4 Program Budget'!$B$6:$AG$6,0),FALSE)</f>
        <v>375000</v>
      </c>
      <c r="L59" s="847">
        <f>VLOOKUP(LEFT($D59,SEARCH("-",D59)-2),'4 Program Budget'!$B$7:$AG$130,MATCH("2023 PA Spending Budget Request",'4 Program Budget'!$B$6:$AG$6,0),FALSE)</f>
        <v>1500000</v>
      </c>
      <c r="M59" s="773">
        <v>2022</v>
      </c>
      <c r="N59" s="763" t="s">
        <v>380</v>
      </c>
      <c r="O59" s="763" t="s">
        <v>380</v>
      </c>
    </row>
    <row r="61" spans="1:15">
      <c r="A61" s="728" t="s">
        <v>81</v>
      </c>
    </row>
    <row r="63" spans="1:15" ht="281.75" customHeight="1">
      <c r="A63" s="740" t="s">
        <v>407</v>
      </c>
      <c r="B63" s="740" t="s">
        <v>408</v>
      </c>
      <c r="C63" s="740" t="s">
        <v>384</v>
      </c>
      <c r="D63" s="758" t="s">
        <v>81</v>
      </c>
      <c r="E63" s="759"/>
      <c r="F63" s="760"/>
      <c r="G63" s="760"/>
      <c r="H63" s="742" t="s">
        <v>370</v>
      </c>
      <c r="I63" s="742" t="s">
        <v>371</v>
      </c>
      <c r="J63" s="743" t="s">
        <v>372</v>
      </c>
      <c r="K63" s="743" t="s">
        <v>164</v>
      </c>
      <c r="L63" s="743" t="s">
        <v>166</v>
      </c>
      <c r="M63" s="761" t="s">
        <v>444</v>
      </c>
      <c r="N63" s="762" t="s">
        <v>445</v>
      </c>
      <c r="O63" s="762" t="s">
        <v>446</v>
      </c>
    </row>
    <row r="64" spans="1:15" ht="15.75">
      <c r="A64" s="767" t="s">
        <v>447</v>
      </c>
      <c r="B64" s="767" t="s">
        <v>429</v>
      </c>
      <c r="C64" s="767" t="s">
        <v>378</v>
      </c>
      <c r="D64" s="721" t="s">
        <v>448</v>
      </c>
      <c r="E64" s="774"/>
      <c r="F64" s="774"/>
      <c r="G64" s="774"/>
      <c r="H64" s="757" t="s">
        <v>380</v>
      </c>
      <c r="I64" s="757" t="s">
        <v>380</v>
      </c>
      <c r="J64" s="749">
        <f>VLOOKUP(LEFT($D64,SEARCH("-",D64)-2),'4 Program Budget'!$B$7:$AG$130,MATCH("2021 Authorized Budget",'4 Program Budget'!$B$6:$AG$6,0),FALSE)</f>
        <v>1793414.6305</v>
      </c>
      <c r="K64" s="749">
        <f>VLOOKUP(LEFT($D64,SEARCH("-",D64)-2),'4 Program Budget'!$B$7:$AG$130,MATCH("2022 PA Spending Budget Request",'4 Program Budget'!$B$6:$AG$6,0),FALSE)</f>
        <v>375000</v>
      </c>
      <c r="L64" s="749">
        <f>VLOOKUP(LEFT($D64,SEARCH("-",D64)-2),'4 Program Budget'!$B$7:$AG$130,MATCH("2023 PA Spending Budget Request",'4 Program Budget'!$B$6:$AG$6,0),FALSE)</f>
        <v>1500000</v>
      </c>
      <c r="M64" s="773">
        <v>2022</v>
      </c>
      <c r="N64" s="763" t="s">
        <v>380</v>
      </c>
      <c r="O64" s="763" t="s">
        <v>380</v>
      </c>
    </row>
    <row r="65" spans="1:15" ht="15.75">
      <c r="A65" s="767" t="s">
        <v>447</v>
      </c>
      <c r="B65" s="767" t="s">
        <v>429</v>
      </c>
      <c r="C65" s="767" t="s">
        <v>378</v>
      </c>
      <c r="D65" s="721" t="s">
        <v>449</v>
      </c>
      <c r="E65" s="774"/>
      <c r="F65" s="774"/>
      <c r="G65" s="774"/>
      <c r="H65" s="757" t="s">
        <v>380</v>
      </c>
      <c r="I65" s="757" t="s">
        <v>380</v>
      </c>
      <c r="J65" s="749">
        <f>VLOOKUP(LEFT($D65,SEARCH("-",D65)-2),'4 Program Budget'!$B$7:$AG$130,MATCH("2021 Authorized Budget",'4 Program Budget'!$B$6:$AG$6,0),FALSE)</f>
        <v>0</v>
      </c>
      <c r="K65" s="749">
        <f>VLOOKUP(LEFT($D65,SEARCH("-",D65)-2),'4 Program Budget'!$B$7:$AG$130,MATCH("2022 PA Spending Budget Request",'4 Program Budget'!$B$6:$AG$6,0),FALSE)</f>
        <v>868694.19</v>
      </c>
      <c r="L65" s="749">
        <f>VLOOKUP(LEFT($D65,SEARCH("-",D65)-2),'4 Program Budget'!$B$7:$AG$130,MATCH("2023 PA Spending Budget Request",'4 Program Budget'!$B$6:$AG$6,0),FALSE)</f>
        <v>2630131.6800000002</v>
      </c>
      <c r="M65" s="773">
        <v>2022</v>
      </c>
      <c r="N65" s="763" t="s">
        <v>380</v>
      </c>
      <c r="O65" s="763" t="s">
        <v>380</v>
      </c>
    </row>
    <row r="66" spans="1:15" ht="15.75">
      <c r="A66" s="767" t="s">
        <v>447</v>
      </c>
      <c r="B66" s="767" t="s">
        <v>429</v>
      </c>
      <c r="C66" s="767" t="s">
        <v>378</v>
      </c>
      <c r="D66" s="721" t="s">
        <v>450</v>
      </c>
      <c r="E66" s="774"/>
      <c r="F66" s="774"/>
      <c r="G66" s="774"/>
      <c r="H66" s="757" t="s">
        <v>380</v>
      </c>
      <c r="I66" s="757" t="s">
        <v>380</v>
      </c>
      <c r="J66" s="749">
        <f>VLOOKUP(LEFT($D66,SEARCH("-",D66)-2),'4 Program Budget'!$B$7:$AG$130,MATCH("2021 Authorized Budget",'4 Program Budget'!$B$6:$AG$6,0),FALSE)</f>
        <v>0</v>
      </c>
      <c r="K66" s="749">
        <f>VLOOKUP(LEFT($D66,SEARCH("-",D66)-2),'4 Program Budget'!$B$7:$AG$130,MATCH("2022 PA Spending Budget Request",'4 Program Budget'!$B$6:$AG$6,0),FALSE)</f>
        <v>457809.86</v>
      </c>
      <c r="L66" s="749">
        <f>VLOOKUP(LEFT($D66,SEARCH("-",D66)-2),'4 Program Budget'!$B$7:$AG$130,MATCH("2023 PA Spending Budget Request",'4 Program Budget'!$B$6:$AG$6,0),FALSE)</f>
        <v>1829656.8199999998</v>
      </c>
      <c r="M66" s="773">
        <v>2022</v>
      </c>
      <c r="N66" s="763" t="s">
        <v>380</v>
      </c>
      <c r="O66" s="763" t="s">
        <v>380</v>
      </c>
    </row>
    <row r="67" spans="1:15" ht="15.75">
      <c r="A67" s="767" t="s">
        <v>447</v>
      </c>
      <c r="B67" s="767" t="s">
        <v>429</v>
      </c>
      <c r="C67" s="767" t="s">
        <v>378</v>
      </c>
      <c r="D67" s="721" t="s">
        <v>451</v>
      </c>
      <c r="E67" s="774"/>
      <c r="F67" s="774"/>
      <c r="G67" s="774"/>
      <c r="H67" s="757" t="s">
        <v>380</v>
      </c>
      <c r="I67" s="757" t="s">
        <v>380</v>
      </c>
      <c r="J67" s="749">
        <f>VLOOKUP(LEFT($D67,SEARCH("-",D67)-2),'4 Program Budget'!$B$7:$AG$130,MATCH("2021 Authorized Budget",'4 Program Budget'!$B$6:$AG$6,0),FALSE)</f>
        <v>0</v>
      </c>
      <c r="K67" s="749">
        <f>VLOOKUP(LEFT($D67,SEARCH("-",D67)-2),'4 Program Budget'!$B$7:$AG$130,MATCH("2022 PA Spending Budget Request",'4 Program Budget'!$B$6:$AG$6,0),FALSE)</f>
        <v>0</v>
      </c>
      <c r="L67" s="749">
        <f>VLOOKUP(LEFT($D67,SEARCH("-",D67)-2),'4 Program Budget'!$B$7:$AG$130,MATCH("2023 PA Spending Budget Request",'4 Program Budget'!$B$6:$AG$6,0),FALSE)</f>
        <v>3144722.66</v>
      </c>
      <c r="M67" s="773">
        <v>2023</v>
      </c>
      <c r="N67" s="763" t="s">
        <v>380</v>
      </c>
      <c r="O67" s="763" t="s">
        <v>380</v>
      </c>
    </row>
    <row r="68" spans="1:15" ht="15.75">
      <c r="A68" s="767" t="s">
        <v>447</v>
      </c>
      <c r="B68" s="767" t="s">
        <v>429</v>
      </c>
      <c r="C68" s="767" t="s">
        <v>378</v>
      </c>
      <c r="D68" s="721" t="s">
        <v>452</v>
      </c>
      <c r="E68" s="774"/>
      <c r="F68" s="774"/>
      <c r="G68" s="774"/>
      <c r="H68" s="757" t="s">
        <v>380</v>
      </c>
      <c r="I68" s="757" t="s">
        <v>380</v>
      </c>
      <c r="J68" s="749">
        <f>VLOOKUP(LEFT($D68,SEARCH("-",D68)-2),'4 Program Budget'!$B$7:$AG$130,MATCH("2021 Authorized Budget",'4 Program Budget'!$B$6:$AG$6,0),FALSE)</f>
        <v>0</v>
      </c>
      <c r="K68" s="749">
        <f>VLOOKUP(LEFT($D68,SEARCH("-",D68)-2),'4 Program Budget'!$B$7:$AG$130,MATCH("2022 PA Spending Budget Request",'4 Program Budget'!$B$6:$AG$6,0),FALSE)</f>
        <v>0</v>
      </c>
      <c r="L68" s="749">
        <f>VLOOKUP(LEFT($D68,SEARCH("-",D68)-2),'4 Program Budget'!$B$7:$AG$130,MATCH("2023 PA Spending Budget Request",'4 Program Budget'!$B$6:$AG$6,0),FALSE)</f>
        <v>2806234.96</v>
      </c>
      <c r="M68" s="773">
        <v>2023</v>
      </c>
      <c r="N68" s="763" t="s">
        <v>380</v>
      </c>
      <c r="O68" s="763" t="s">
        <v>380</v>
      </c>
    </row>
    <row r="69" spans="1:15" ht="15.75">
      <c r="A69" s="767" t="s">
        <v>447</v>
      </c>
      <c r="B69" s="767" t="s">
        <v>429</v>
      </c>
      <c r="C69" s="767" t="s">
        <v>378</v>
      </c>
      <c r="D69" s="721" t="s">
        <v>453</v>
      </c>
      <c r="E69" s="774"/>
      <c r="F69" s="774"/>
      <c r="G69" s="774"/>
      <c r="H69" s="757" t="s">
        <v>380</v>
      </c>
      <c r="I69" s="757" t="s">
        <v>380</v>
      </c>
      <c r="J69" s="749">
        <f>VLOOKUP(LEFT($D69,SEARCH("-",D69)-2),'4 Program Budget'!$B$7:$AG$130,MATCH("2021 Authorized Budget",'4 Program Budget'!$B$6:$AG$6,0),FALSE)</f>
        <v>0</v>
      </c>
      <c r="K69" s="749">
        <f>VLOOKUP(LEFT($D69,SEARCH("-",D69)-2),'4 Program Budget'!$B$7:$AG$130,MATCH("2022 PA Spending Budget Request",'4 Program Budget'!$B$6:$AG$6,0),FALSE)</f>
        <v>0</v>
      </c>
      <c r="L69" s="749">
        <f>VLOOKUP(LEFT($D69,SEARCH("-",D69)-2),'4 Program Budget'!$B$7:$AG$130,MATCH("2023 PA Spending Budget Request",'4 Program Budget'!$B$6:$AG$6,0),FALSE)</f>
        <v>1454353.2250000001</v>
      </c>
      <c r="M69" s="773">
        <v>2023</v>
      </c>
      <c r="N69" s="763" t="s">
        <v>380</v>
      </c>
      <c r="O69" s="763" t="s">
        <v>380</v>
      </c>
    </row>
    <row r="70" spans="1:15" ht="15.75">
      <c r="A70" s="767" t="s">
        <v>447</v>
      </c>
      <c r="B70" s="767" t="s">
        <v>429</v>
      </c>
      <c r="C70" s="767" t="s">
        <v>384</v>
      </c>
      <c r="D70" s="721" t="s">
        <v>454</v>
      </c>
      <c r="E70" s="774"/>
      <c r="F70" s="774"/>
      <c r="G70" s="774"/>
      <c r="H70" s="757" t="s">
        <v>380</v>
      </c>
      <c r="I70" s="757" t="s">
        <v>380</v>
      </c>
      <c r="J70" s="749">
        <f>VLOOKUP(LEFT($D70,SEARCH("-",D70)-2),'4 Program Budget'!$B$7:$AG$130,MATCH("2021 Authorized Budget",'4 Program Budget'!$B$6:$AG$6,0),FALSE)</f>
        <v>0</v>
      </c>
      <c r="K70" s="847">
        <f>VLOOKUP(LEFT($D70,SEARCH("-",D70)-2),'4 Program Budget'!$B$7:$AG$130,MATCH("2022 PA Spending Budget Request",'4 Program Budget'!$B$6:$AG$6,0),FALSE)</f>
        <v>0</v>
      </c>
      <c r="L70" s="847">
        <f>VLOOKUP(LEFT($D70,SEARCH("-",D70)-2),'4 Program Budget'!$B$7:$AG$130,MATCH("2023 PA Spending Budget Request",'4 Program Budget'!$B$6:$AG$6,0),FALSE)</f>
        <v>963240</v>
      </c>
      <c r="M70" s="773">
        <v>2023</v>
      </c>
      <c r="N70" s="763" t="s">
        <v>380</v>
      </c>
      <c r="O70" s="763" t="s">
        <v>380</v>
      </c>
    </row>
    <row r="71" spans="1:15" ht="15.75">
      <c r="A71" s="767" t="s">
        <v>447</v>
      </c>
      <c r="B71" s="767" t="s">
        <v>429</v>
      </c>
      <c r="C71" s="767" t="s">
        <v>378</v>
      </c>
      <c r="D71" s="721" t="s">
        <v>455</v>
      </c>
      <c r="E71" s="774"/>
      <c r="F71" s="774"/>
      <c r="G71" s="774"/>
      <c r="H71" s="757" t="s">
        <v>380</v>
      </c>
      <c r="I71" s="757" t="s">
        <v>380</v>
      </c>
      <c r="J71" s="749">
        <f>VLOOKUP(LEFT($D71,SEARCH("-",D71)-2),'4 Program Budget'!$B$7:$AG$130,MATCH("2021 Authorized Budget",'4 Program Budget'!$B$6:$AG$6,0),FALSE)</f>
        <v>0</v>
      </c>
      <c r="K71" s="847">
        <f>VLOOKUP(LEFT($D71,SEARCH("-",D71)-2),'4 Program Budget'!$B$7:$AG$130,MATCH("2022 PA Spending Budget Request",'4 Program Budget'!$B$6:$AG$6,0),FALSE)</f>
        <v>0</v>
      </c>
      <c r="L71" s="847">
        <f>VLOOKUP(LEFT($D71,SEARCH("-",D71)-2),'4 Program Budget'!$B$7:$AG$130,MATCH("2023 PA Spending Budget Request",'4 Program Budget'!$B$6:$AG$6,0),FALSE)</f>
        <v>616494.85320000001</v>
      </c>
      <c r="M71" s="773">
        <v>2023</v>
      </c>
      <c r="N71" s="763" t="s">
        <v>380</v>
      </c>
      <c r="O71" s="763" t="s">
        <v>380</v>
      </c>
    </row>
  </sheetData>
  <pageMargins left="0.7" right="0.7" top="0.75" bottom="0.75" header="0.3" footer="0.3"/>
  <pageSetup fitToHeight="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8C97-24C3-4545-9DC8-060081D9C69E}">
  <sheetPr>
    <pageSetUpPr fitToPage="1"/>
  </sheetPr>
  <dimension ref="A1:E29"/>
  <sheetViews>
    <sheetView zoomScaleNormal="100" zoomScaleSheetLayoutView="100" workbookViewId="0"/>
  </sheetViews>
  <sheetFormatPr defaultColWidth="8.6875" defaultRowHeight="14.25"/>
  <cols>
    <col min="1" max="1" width="14.125" style="43" bestFit="1" customWidth="1"/>
    <col min="2" max="2" width="46.625" style="43" bestFit="1" customWidth="1"/>
    <col min="3" max="3" width="21" style="43" customWidth="1"/>
    <col min="4" max="4" width="21.125" style="43" customWidth="1"/>
    <col min="5" max="5" width="13.125" style="43" customWidth="1"/>
    <col min="6" max="16384" width="8.6875" style="43"/>
  </cols>
  <sheetData>
    <row r="1" spans="1:5" ht="15.4">
      <c r="A1" s="20" t="s">
        <v>84</v>
      </c>
      <c r="B1" s="406" t="str">
        <f>PA_NAME</f>
        <v>San Diego Gas &amp; Electric Co</v>
      </c>
      <c r="C1" s="119"/>
    </row>
    <row r="2" spans="1:5" ht="15.4">
      <c r="A2" s="20" t="s">
        <v>85</v>
      </c>
      <c r="B2" s="406" t="str">
        <f>RPT_YEAR</f>
        <v>2022-2023</v>
      </c>
    </row>
    <row r="3" spans="1:5" ht="15.4">
      <c r="A3" s="326"/>
    </row>
    <row r="4" spans="1:5" ht="15.4">
      <c r="A4" s="969" t="s">
        <v>456</v>
      </c>
      <c r="B4" s="969"/>
      <c r="C4" s="969"/>
      <c r="D4" s="969"/>
      <c r="E4" s="44"/>
    </row>
    <row r="5" spans="1:5" ht="14.65" thickBot="1"/>
    <row r="6" spans="1:5" ht="16.350000000000001" customHeight="1" thickBot="1">
      <c r="B6" s="120" t="s">
        <v>457</v>
      </c>
      <c r="C6" s="970" t="s">
        <v>458</v>
      </c>
      <c r="D6" s="970" t="s">
        <v>193</v>
      </c>
      <c r="E6" s="601"/>
    </row>
    <row r="7" spans="1:5" ht="15.75" thickBot="1">
      <c r="B7" s="578" t="s">
        <v>459</v>
      </c>
      <c r="C7" s="971"/>
      <c r="D7" s="971"/>
      <c r="E7" s="45" t="s">
        <v>460</v>
      </c>
    </row>
    <row r="8" spans="1:5" ht="15.75" thickBot="1">
      <c r="B8" s="579" t="s">
        <v>461</v>
      </c>
      <c r="C8" s="716">
        <f t="shared" ref="C8:C25" si="0">+E8*0.9</f>
        <v>7129809.6209999984</v>
      </c>
      <c r="D8" s="716">
        <f t="shared" ref="D8:D25" si="1">+E8-C8</f>
        <v>792201.0689999992</v>
      </c>
      <c r="E8" s="859">
        <v>7922010.6899999976</v>
      </c>
    </row>
    <row r="9" spans="1:5" ht="15.75" thickBot="1">
      <c r="B9" s="579" t="s">
        <v>462</v>
      </c>
      <c r="C9" s="716">
        <f t="shared" si="0"/>
        <v>4303946.7385609774</v>
      </c>
      <c r="D9" s="716">
        <f t="shared" si="1"/>
        <v>478216.30428455304</v>
      </c>
      <c r="E9" s="859">
        <v>4782163.0428455304</v>
      </c>
    </row>
    <row r="10" spans="1:5" ht="15.75" thickBot="1">
      <c r="B10" s="579" t="s">
        <v>463</v>
      </c>
      <c r="C10" s="716" t="s">
        <v>380</v>
      </c>
      <c r="D10" s="716" t="s">
        <v>380</v>
      </c>
      <c r="E10" s="794" t="s">
        <v>380</v>
      </c>
    </row>
    <row r="11" spans="1:5" ht="15.75" thickBot="1">
      <c r="B11" s="579" t="s">
        <v>464</v>
      </c>
      <c r="C11" s="716" t="s">
        <v>380</v>
      </c>
      <c r="D11" s="716" t="s">
        <v>380</v>
      </c>
      <c r="E11" s="794" t="s">
        <v>380</v>
      </c>
    </row>
    <row r="12" spans="1:5" ht="15.75" thickBot="1">
      <c r="B12" s="579" t="s">
        <v>465</v>
      </c>
      <c r="C12" s="716">
        <f t="shared" si="0"/>
        <v>2822885.6939999997</v>
      </c>
      <c r="D12" s="716">
        <f t="shared" si="1"/>
        <v>313653.96600000001</v>
      </c>
      <c r="E12" s="859">
        <v>3136539.6599999997</v>
      </c>
    </row>
    <row r="13" spans="1:5" ht="15.75" thickBot="1">
      <c r="B13" s="579" t="s">
        <v>466</v>
      </c>
      <c r="C13" s="716">
        <f t="shared" si="0"/>
        <v>725113.8000000004</v>
      </c>
      <c r="D13" s="716">
        <f t="shared" si="1"/>
        <v>80568.20000000007</v>
      </c>
      <c r="E13" s="859">
        <v>805682.00000000047</v>
      </c>
    </row>
    <row r="14" spans="1:5" ht="15.75" thickBot="1">
      <c r="B14" s="579" t="s">
        <v>467</v>
      </c>
      <c r="C14" s="716" t="s">
        <v>380</v>
      </c>
      <c r="D14" s="716" t="s">
        <v>380</v>
      </c>
      <c r="E14" s="794" t="s">
        <v>380</v>
      </c>
    </row>
    <row r="15" spans="1:5" ht="15.75" thickBot="1">
      <c r="B15" s="579" t="s">
        <v>468</v>
      </c>
      <c r="C15" s="716" t="s">
        <v>380</v>
      </c>
      <c r="D15" s="716" t="s">
        <v>380</v>
      </c>
      <c r="E15" s="794" t="s">
        <v>380</v>
      </c>
    </row>
    <row r="16" spans="1:5" ht="15.75" thickBot="1">
      <c r="B16" s="579" t="s">
        <v>469</v>
      </c>
      <c r="C16" s="716">
        <f t="shared" si="0"/>
        <v>2911385.628</v>
      </c>
      <c r="D16" s="716">
        <f t="shared" si="1"/>
        <v>323487.2919999999</v>
      </c>
      <c r="E16" s="859">
        <v>3234872.92</v>
      </c>
    </row>
    <row r="17" spans="2:5" ht="15.75" thickBot="1">
      <c r="B17" s="579" t="s">
        <v>470</v>
      </c>
      <c r="C17" s="716">
        <f t="shared" si="0"/>
        <v>2553196.9679999999</v>
      </c>
      <c r="D17" s="716">
        <f t="shared" si="1"/>
        <v>283688.55199999968</v>
      </c>
      <c r="E17" s="859">
        <v>2836885.5199999996</v>
      </c>
    </row>
    <row r="18" spans="2:5" ht="15.75" thickBot="1">
      <c r="B18" s="579" t="s">
        <v>471</v>
      </c>
      <c r="C18" s="716" t="s">
        <v>380</v>
      </c>
      <c r="D18" s="716" t="s">
        <v>380</v>
      </c>
      <c r="E18" s="794" t="s">
        <v>380</v>
      </c>
    </row>
    <row r="19" spans="2:5" ht="15.75" thickBot="1">
      <c r="B19" s="579" t="s">
        <v>472</v>
      </c>
      <c r="C19" s="716" t="s">
        <v>380</v>
      </c>
      <c r="D19" s="716" t="s">
        <v>380</v>
      </c>
      <c r="E19" s="794" t="s">
        <v>380</v>
      </c>
    </row>
    <row r="20" spans="2:5" ht="15.75" thickBot="1">
      <c r="B20" s="579" t="s">
        <v>473</v>
      </c>
      <c r="C20" s="716">
        <f t="shared" si="0"/>
        <v>2719111.28895</v>
      </c>
      <c r="D20" s="716">
        <f t="shared" si="1"/>
        <v>302123.47654999979</v>
      </c>
      <c r="E20" s="859">
        <v>3021234.7654999997</v>
      </c>
    </row>
    <row r="21" spans="2:5" ht="15.75" thickBot="1">
      <c r="B21" s="579" t="s">
        <v>474</v>
      </c>
      <c r="C21" s="716">
        <f t="shared" si="0"/>
        <v>2245252.3290000004</v>
      </c>
      <c r="D21" s="716">
        <f t="shared" si="1"/>
        <v>249472.48100000015</v>
      </c>
      <c r="E21" s="859">
        <v>2494724.8100000005</v>
      </c>
    </row>
    <row r="22" spans="2:5" ht="15.75" thickBot="1">
      <c r="B22" s="579" t="s">
        <v>475</v>
      </c>
      <c r="C22" s="716" t="s">
        <v>380</v>
      </c>
      <c r="D22" s="716" t="s">
        <v>380</v>
      </c>
      <c r="E22" s="794" t="s">
        <v>380</v>
      </c>
    </row>
    <row r="23" spans="2:5" ht="15.75" thickBot="1">
      <c r="B23" s="579" t="s">
        <v>476</v>
      </c>
      <c r="C23" s="716" t="s">
        <v>380</v>
      </c>
      <c r="D23" s="716" t="s">
        <v>380</v>
      </c>
      <c r="E23" s="794" t="s">
        <v>380</v>
      </c>
    </row>
    <row r="24" spans="2:5" ht="15.75" thickBot="1">
      <c r="B24" s="579" t="s">
        <v>477</v>
      </c>
      <c r="C24" s="716">
        <f t="shared" si="0"/>
        <v>0</v>
      </c>
      <c r="D24" s="716">
        <f t="shared" si="1"/>
        <v>0</v>
      </c>
      <c r="E24" s="717">
        <v>0</v>
      </c>
    </row>
    <row r="25" spans="2:5" ht="15.75" thickBot="1">
      <c r="B25" s="579" t="s">
        <v>478</v>
      </c>
      <c r="C25" s="716">
        <f t="shared" si="0"/>
        <v>0</v>
      </c>
      <c r="D25" s="716">
        <f t="shared" si="1"/>
        <v>0</v>
      </c>
      <c r="E25" s="717">
        <v>0</v>
      </c>
    </row>
    <row r="26" spans="2:5" ht="15.75" thickBot="1">
      <c r="B26" s="579" t="s">
        <v>479</v>
      </c>
      <c r="C26" s="716" t="s">
        <v>380</v>
      </c>
      <c r="D26" s="716" t="s">
        <v>380</v>
      </c>
      <c r="E26" s="794" t="s">
        <v>380</v>
      </c>
    </row>
    <row r="27" spans="2:5" ht="15.75" thickBot="1">
      <c r="B27" s="579" t="s">
        <v>480</v>
      </c>
      <c r="C27" s="716" t="s">
        <v>380</v>
      </c>
      <c r="D27" s="716" t="s">
        <v>380</v>
      </c>
      <c r="E27" s="794" t="s">
        <v>380</v>
      </c>
    </row>
    <row r="29" spans="2:5">
      <c r="B29" s="891" t="s">
        <v>481</v>
      </c>
    </row>
  </sheetData>
  <mergeCells count="3">
    <mergeCell ref="A4:D4"/>
    <mergeCell ref="C6:C7"/>
    <mergeCell ref="D6:D7"/>
  </mergeCells>
  <pageMargins left="0.7" right="0.7" top="0.75" bottom="0.75" header="0.3" footer="0.3"/>
  <pageSetup scale="9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9bf079a2-8838-46e4-a25e-754293e27338">7RCVYNPDDY4V-828425379-593</_dlc_DocId>
    <_dlc_DocIdUrl xmlns="9bf079a2-8838-46e4-a25e-754293e27338">
      <Url>https://sempra.sharepoint.com/teams/sdgecp/po/nreep/_layouts/15/DocIdRedir.aspx?ID=7RCVYNPDDY4V-828425379-593</Url>
      <Description>7RCVYNPDDY4V-828425379-593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2A5E7C029F9A04CA6E66F2D7945FE57" ma:contentTypeVersion="6271" ma:contentTypeDescription="Create a new document." ma:contentTypeScope="" ma:versionID="1e7be8822e3f62b7cc0317f7cca97476">
  <xsd:schema xmlns:xsd="http://www.w3.org/2001/XMLSchema" xmlns:xs="http://www.w3.org/2001/XMLSchema" xmlns:p="http://schemas.microsoft.com/office/2006/metadata/properties" xmlns:ns2="9bf079a2-8838-46e4-a25e-754293e27338" xmlns:ns3="43aed84c-a257-43bc-a7a9-4021816ac867" targetNamespace="http://schemas.microsoft.com/office/2006/metadata/properties" ma:root="true" ma:fieldsID="2a4d10f24b3ae640263f01a71b5fc67e" ns2:_="" ns3:_="">
    <xsd:import namespace="9bf079a2-8838-46e4-a25e-754293e27338"/>
    <xsd:import namespace="43aed84c-a257-43bc-a7a9-4021816ac86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3aed84c-a257-43bc-a7a9-4021816ac86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143565-A9CA-4E2E-820F-A925E717FE9E}">
  <ds:schemaRefs>
    <ds:schemaRef ds:uri="http://schemas.microsoft.com/sharepoint/events"/>
  </ds:schemaRefs>
</ds:datastoreItem>
</file>

<file path=customXml/itemProps2.xml><?xml version="1.0" encoding="utf-8"?>
<ds:datastoreItem xmlns:ds="http://schemas.openxmlformats.org/officeDocument/2006/customXml" ds:itemID="{19C614E2-92FA-457C-84CF-E5112FFC73B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bf079a2-8838-46e4-a25e-754293e27338"/>
    <ds:schemaRef ds:uri="http://purl.org/dc/elements/1.1/"/>
    <ds:schemaRef ds:uri="http://schemas.microsoft.com/office/2006/metadata/properties"/>
    <ds:schemaRef ds:uri="6bf31c18-d155-45c4-a681-47e0164f530b"/>
    <ds:schemaRef ds:uri="http://www.w3.org/XML/1998/namespace"/>
    <ds:schemaRef ds:uri="http://purl.org/dc/dcmitype/"/>
  </ds:schemaRefs>
</ds:datastoreItem>
</file>

<file path=customXml/itemProps3.xml><?xml version="1.0" encoding="utf-8"?>
<ds:datastoreItem xmlns:ds="http://schemas.openxmlformats.org/officeDocument/2006/customXml" ds:itemID="{20A3196E-4C88-4626-8A69-F1E4D62CCD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f079a2-8838-46e4-a25e-754293e27338"/>
    <ds:schemaRef ds:uri="43aed84c-a257-43bc-a7a9-4021816ac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86EE21C-712C-4F46-A870-85D0B8F584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README</vt:lpstr>
      <vt:lpstr>Instructions Tab 4.1</vt:lpstr>
      <vt:lpstr>0 Validations</vt:lpstr>
      <vt:lpstr>1 Bill Payer Impacts-IOU Only </vt:lpstr>
      <vt:lpstr>2 Rates Rev- IOU Only</vt:lpstr>
      <vt:lpstr>3 Funding Source</vt:lpstr>
      <vt:lpstr>4 Program Budget</vt:lpstr>
      <vt:lpstr>4.1 Program Changes</vt:lpstr>
      <vt:lpstr>5 Commitments</vt:lpstr>
      <vt:lpstr>6 StatewidePgms</vt:lpstr>
      <vt:lpstr>7 PA PY budget_savings</vt:lpstr>
      <vt:lpstr>8 Cap &amp; Target</vt:lpstr>
      <vt:lpstr>Functions Definitions</vt:lpstr>
      <vt:lpstr>9 Portfolio Summary</vt:lpstr>
      <vt:lpstr>10 Portfolio FTE</vt:lpstr>
      <vt:lpstr>11 Residential</vt:lpstr>
      <vt:lpstr>12 Commercial</vt:lpstr>
      <vt:lpstr>13 Industrial</vt:lpstr>
      <vt:lpstr>14 Agricultural</vt:lpstr>
      <vt:lpstr>15 Public Sector</vt:lpstr>
      <vt:lpstr>16 Cross Cutting</vt:lpstr>
      <vt:lpstr>17 BP Metrics</vt:lpstr>
      <vt:lpstr>PA_NAME</vt:lpstr>
      <vt:lpstr>'1 Bill Payer Impacts-IOU Only '!Print_Area</vt:lpstr>
      <vt:lpstr>'10 Portfolio FTE'!Print_Area</vt:lpstr>
      <vt:lpstr>'11 Residential'!Print_Area</vt:lpstr>
      <vt:lpstr>'12 Commercial'!Print_Area</vt:lpstr>
      <vt:lpstr>'13 Industrial'!Print_Area</vt:lpstr>
      <vt:lpstr>'14 Agricultural'!Print_Area</vt:lpstr>
      <vt:lpstr>'15 Public Sector'!Print_Area</vt:lpstr>
      <vt:lpstr>'16 Cross Cutting'!Print_Area</vt:lpstr>
      <vt:lpstr>'2 Rates Rev- IOU Only'!Print_Area</vt:lpstr>
      <vt:lpstr>'3 Funding Source'!Print_Area</vt:lpstr>
      <vt:lpstr>'4 Program Budget'!Print_Area</vt:lpstr>
      <vt:lpstr>'4.1 Program Changes'!Print_Area</vt:lpstr>
      <vt:lpstr>'5 Commitments'!Print_Area</vt:lpstr>
      <vt:lpstr>'6 StatewidePgms'!Print_Area</vt:lpstr>
      <vt:lpstr>'7 PA PY budget_savings'!Print_Area</vt:lpstr>
      <vt:lpstr>'8 Cap &amp; Target'!Print_Area</vt:lpstr>
      <vt:lpstr>'9 Portfolio Summary'!Print_Area</vt:lpstr>
      <vt:lpstr>'Functions Definitions'!Print_Area</vt:lpstr>
      <vt:lpstr>'17 BP Metrics'!Print_Titles</vt:lpstr>
      <vt:lpstr>'4 Program Budget'!Print_Titles</vt:lpstr>
      <vt:lpstr>RPT_YEAR</vt:lpstr>
    </vt:vector>
  </TitlesOfParts>
  <Manager/>
  <Company>Itron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Hungeling, Christine</dc:creator>
  <cp:keywords/>
  <dc:description/>
  <cp:lastModifiedBy>Gomez, Laurie</cp:lastModifiedBy>
  <cp:revision/>
  <dcterms:created xsi:type="dcterms:W3CDTF">2017-07-18T23:45:09Z</dcterms:created>
  <dcterms:modified xsi:type="dcterms:W3CDTF">2021-11-08T05:22:17Z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0x01010032A5E7C029F9A04CA6E66F2D7945FE57</vt:lpwstr>
  </property>
  <property fmtid="{D5CDD505-2E9C-101B-9397-08002B2CF9AE}" pid="3" name="_dlc_DocIdItemGuid">
    <vt:lpwstr>1a7a3f5a-6b4f-42df-8795-1616552e55e2</vt:lpwstr>
  </property>
</Properties>
</file>